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0160" windowHeight="772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H588" i="1"/>
  <c r="H587"/>
  <c r="H586"/>
  <c r="H585"/>
  <c r="H584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2"/>
  <c r="H541"/>
  <c r="H540"/>
  <c r="H539"/>
  <c r="H537"/>
  <c r="H536"/>
  <c r="H535"/>
  <c r="H534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3"/>
  <c r="H492"/>
  <c r="H491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2"/>
  <c r="H371"/>
  <c r="H370"/>
  <c r="H369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8"/>
  <c r="H326"/>
  <c r="H325"/>
  <c r="H324"/>
  <c r="H321"/>
  <c r="H318"/>
  <c r="H317"/>
  <c r="H316"/>
  <c r="H315"/>
  <c r="H313"/>
  <c r="H312"/>
  <c r="H311"/>
  <c r="H310"/>
  <c r="H309"/>
  <c r="H304"/>
  <c r="H301"/>
  <c r="H299"/>
  <c r="H297"/>
  <c r="H295"/>
  <c r="H294"/>
  <c r="H290"/>
  <c r="H287"/>
  <c r="H286"/>
  <c r="H285"/>
  <c r="H282"/>
  <c r="H280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7"/>
  <c r="H256"/>
  <c r="H255"/>
  <c r="H254"/>
  <c r="H253"/>
  <c r="H251"/>
  <c r="H250"/>
  <c r="H249"/>
  <c r="H248"/>
  <c r="H246"/>
  <c r="H245"/>
  <c r="H243"/>
  <c r="H242"/>
  <c r="H240"/>
  <c r="H239"/>
  <c r="H238"/>
  <c r="H233"/>
  <c r="H232"/>
  <c r="H231"/>
  <c r="H230"/>
  <c r="H227"/>
  <c r="H226"/>
  <c r="H224"/>
  <c r="H223"/>
  <c r="H222"/>
  <c r="H218"/>
  <c r="H215"/>
  <c r="H213"/>
  <c r="H210"/>
  <c r="H209"/>
  <c r="H208"/>
  <c r="H207"/>
  <c r="H201"/>
  <c r="H199"/>
  <c r="H198"/>
  <c r="H197"/>
  <c r="H195"/>
  <c r="H193"/>
  <c r="H191"/>
  <c r="H190"/>
  <c r="H189"/>
  <c r="H188"/>
  <c r="H187"/>
  <c r="H186"/>
  <c r="H183"/>
  <c r="H182"/>
  <c r="H181"/>
  <c r="H161"/>
  <c r="H155"/>
  <c r="H149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0"/>
  <c r="H89"/>
  <c r="H87"/>
  <c r="H86"/>
  <c r="H84"/>
  <c r="H80"/>
  <c r="H79"/>
  <c r="H78"/>
  <c r="H77"/>
  <c r="H76"/>
  <c r="H75"/>
  <c r="H74"/>
  <c r="H72"/>
  <c r="H71"/>
  <c r="H67"/>
  <c r="H66"/>
  <c r="H65"/>
  <c r="H64"/>
  <c r="H63"/>
  <c r="H6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</calcChain>
</file>

<file path=xl/comments1.xml><?xml version="1.0" encoding="utf-8"?>
<comments xmlns="http://schemas.openxmlformats.org/spreadsheetml/2006/main">
  <authors>
    <author/>
  </authors>
  <commentList>
    <comment ref="G3" authorId="0">
      <text>
        <r>
          <rPr>
            <sz val="11"/>
            <color indexed="8"/>
            <rFont val="Calibri"/>
            <family val="2"/>
          </rPr>
          <t>ksteinle:
Please note that the print ISBN listed for pre-2013 titles is the cloth ISBN; other print ISBNs are for the paperback format.</t>
        </r>
      </text>
    </comment>
    <comment ref="H3" authorId="0">
      <text>
        <r>
          <rPr>
            <sz val="11"/>
            <color indexed="8"/>
            <rFont val="Calibri"/>
            <family val="2"/>
          </rPr>
          <t>Please note that titles are published throughout the year. A listed URL does not necessarily mean that the title has been published.</t>
        </r>
      </text>
    </comment>
  </commentList>
</comments>
</file>

<file path=xl/sharedStrings.xml><?xml version="1.0" encoding="utf-8"?>
<sst xmlns="http://schemas.openxmlformats.org/spreadsheetml/2006/main" count="4268" uniqueCount="1579">
  <si>
    <t>e-Duke Books Gender Studies Collection Title List</t>
  </si>
  <si>
    <t>Back to Main Title List Page</t>
  </si>
  <si>
    <t>Last updated 6/21/2017</t>
  </si>
  <si>
    <t>Some content excluded</t>
  </si>
  <si>
    <t>Collection Year</t>
  </si>
  <si>
    <t>Publication Year</t>
  </si>
  <si>
    <t>Author</t>
  </si>
  <si>
    <t>Title</t>
  </si>
  <si>
    <t>eISBN</t>
  </si>
  <si>
    <t>Print ISBN</t>
  </si>
  <si>
    <t>URL</t>
  </si>
  <si>
    <t>2017 Titles Live (as of 6/21/2017)</t>
  </si>
  <si>
    <t>Subject Category</t>
  </si>
  <si>
    <t>Notes</t>
  </si>
  <si>
    <t>Offered by UPCC/Project Muse</t>
  </si>
  <si>
    <t>Offered by Knowledge Unlatched</t>
  </si>
  <si>
    <t>Ahmad, Attiya</t>
  </si>
  <si>
    <t>Everyday Conversions</t>
  </si>
  <si>
    <t>http://dx.doi.org/10.1215/9780822373223</t>
  </si>
  <si>
    <t>Y</t>
  </si>
  <si>
    <t>Gender Studies/Feminist Theory</t>
  </si>
  <si>
    <t>Anthropology/Ethnography</t>
  </si>
  <si>
    <t>Middle East Studies</t>
  </si>
  <si>
    <t>Ahmed, Sara</t>
  </si>
  <si>
    <t>Living a Feminist Life</t>
  </si>
  <si>
    <t>http://dx.doi.org/10.1215/9780822373377</t>
  </si>
  <si>
    <t>Cultural Studies</t>
  </si>
  <si>
    <t>Gay &amp; Lesbian Studies/Queer Theory</t>
  </si>
  <si>
    <t>Ameeriar, Lalaie</t>
  </si>
  <si>
    <t>Downwardly Global</t>
  </si>
  <si>
    <t>http://dx.doi.org/10.1215/9780822373407</t>
  </si>
  <si>
    <t>Asian American Studies</t>
  </si>
  <si>
    <t>Amin, Kadji</t>
  </si>
  <si>
    <t>Disturbing Attachments: Genet, Modern Pederasty, and Queer History</t>
  </si>
  <si>
    <t>http://dx.doi.org/10.1215/9780822372592</t>
  </si>
  <si>
    <t>Literary Studies, Criticism &amp; Theory</t>
  </si>
  <si>
    <t>Barker, Joanne</t>
  </si>
  <si>
    <t>Critically Sovereign</t>
  </si>
  <si>
    <t>http://dx.doi.org/10.1215/9780822373162</t>
  </si>
  <si>
    <t>Indigenous and Native American Studies</t>
  </si>
  <si>
    <t>Casselberry, Judith</t>
  </si>
  <si>
    <t>The Labor of Faith</t>
  </si>
  <si>
    <t>http://dx.doi.org/10.1215/9780822372974</t>
  </si>
  <si>
    <t>Religious Studies</t>
  </si>
  <si>
    <t>African American Studies</t>
  </si>
  <si>
    <t>Clare, Eli</t>
  </si>
  <si>
    <t>Brilliant Imperfection</t>
  </si>
  <si>
    <t>http://dx.doi.org/10.1215/9780822373520</t>
  </si>
  <si>
    <t>American Studies</t>
  </si>
  <si>
    <t>Comella, Lynn</t>
  </si>
  <si>
    <t xml:space="preserve">Vibrator Nation:  How Feminist Sex-Toy Stores Changed the Business of Pleasure </t>
  </si>
  <si>
    <t>http://dx.doi.org/10.1215/9780822372677</t>
  </si>
  <si>
    <t>Farris, Sara R.</t>
  </si>
  <si>
    <t>In the Name of Women’s Rights</t>
  </si>
  <si>
    <t>http://dx.doi.org/10.1215/9780822372929</t>
  </si>
  <si>
    <t>European Studies</t>
  </si>
  <si>
    <t>Sociology</t>
  </si>
  <si>
    <t>Gilyard, Keith</t>
  </si>
  <si>
    <t>Louise Thompson Patterson: A Life of Struggle for Justice</t>
  </si>
  <si>
    <t>http://dx.doi.org/10.1215/9780822372318</t>
  </si>
  <si>
    <t>History, U.S.</t>
  </si>
  <si>
    <t>Biography/Memoirs/Letters</t>
  </si>
  <si>
    <t>Gómez-Barris, Macarena</t>
  </si>
  <si>
    <t>The Extractive Zone: Social Ecologies and Decolonial Perspectives</t>
  </si>
  <si>
    <t>http://dx.doi.org/10.1215/9780822372561</t>
  </si>
  <si>
    <t>Postcolonial Studies</t>
  </si>
  <si>
    <t>Latin American Studies</t>
  </si>
  <si>
    <t>Grewal, Inderpal</t>
  </si>
  <si>
    <t>Saving the Security State: Exceptional Citizens in Twenty-First-Century America</t>
  </si>
  <si>
    <t>http://dx.doi.org/10.1215/9780822372554</t>
  </si>
  <si>
    <t>Social Theory</t>
  </si>
  <si>
    <t>Halperin, David M.; Hoppe, Trevor</t>
  </si>
  <si>
    <t>The War on Sex</t>
  </si>
  <si>
    <t>http://dx.doi.org/10.1215/9780822373148</t>
  </si>
  <si>
    <t>Legal Studies</t>
  </si>
  <si>
    <t>Hough-Snee, Dexter; Sotelo Eastman, Alexander</t>
  </si>
  <si>
    <t>The Critical Surf Studies Reader</t>
  </si>
  <si>
    <t>http://dx.doi.org/10.1215/9780822372820</t>
  </si>
  <si>
    <t>Hunt, Swanee</t>
  </si>
  <si>
    <t>Rwandan Women Rising</t>
  </si>
  <si>
    <t>http://dx.doi.org/10.1215/9780822373568</t>
  </si>
  <si>
    <t>Political Science, General</t>
  </si>
  <si>
    <t>African Studies</t>
  </si>
  <si>
    <t>INCITE! Women of Color Against Violence</t>
  </si>
  <si>
    <t>The Revolution Will Not Be Funded</t>
  </si>
  <si>
    <t>http://dx.doi.org/10.1215/9780822373001</t>
  </si>
  <si>
    <t>Activism</t>
  </si>
  <si>
    <t>Lazarre, Jane</t>
  </si>
  <si>
    <t>The Communist and the Communist's Daughter: A Memoir</t>
  </si>
  <si>
    <t>http://dx.doi.org/10.1215/9780822372387</t>
  </si>
  <si>
    <t>Jewish Studies</t>
  </si>
  <si>
    <t>Marso, Lori</t>
  </si>
  <si>
    <t>Politics with Beauvoir: Freedom in the Encounter</t>
  </si>
  <si>
    <t>http://dx.doi.org/10.1215/9780822372844</t>
  </si>
  <si>
    <t>Philosophy</t>
  </si>
  <si>
    <t>Political Theory</t>
  </si>
  <si>
    <t>x</t>
  </si>
  <si>
    <t>Meintjes, Louise; Lemon, TJ</t>
  </si>
  <si>
    <t>Dust of the Zulu: Ngoma Aesthetics after Apartheid</t>
  </si>
  <si>
    <t>http://dx.doi.org/10.1215/9780822373636</t>
  </si>
  <si>
    <t>Music</t>
  </si>
  <si>
    <t>Merish, Lori</t>
  </si>
  <si>
    <t>Archives of Labor</t>
  </si>
  <si>
    <t>http://dx.doi.org/10.1215/9780822373315</t>
  </si>
  <si>
    <t>Literary Studies, American Lit</t>
  </si>
  <si>
    <t>Moultrie, Monique</t>
  </si>
  <si>
    <t>Passionate and Pious: Religious Media and Black Women's Sexuality</t>
  </si>
  <si>
    <t>http://dx.doi.org/10.1215/9780822372240</t>
  </si>
  <si>
    <t>Murphy, Michelle</t>
  </si>
  <si>
    <t>The Economization of Life</t>
  </si>
  <si>
    <t>http://dx.doi.org/10.1215/9780822373216</t>
  </si>
  <si>
    <t>Science Studies</t>
  </si>
  <si>
    <t>Plemons, Eric</t>
  </si>
  <si>
    <t>The Look of a Woman: Facial Feminization Surgery and the Aims of Trans-Medicine</t>
  </si>
  <si>
    <t>http://dx.doi.org/10.1215/9780822372707</t>
  </si>
  <si>
    <t>Puar, Jasbir</t>
  </si>
  <si>
    <t>The Right to Maim: Debility, Capacity, Disability</t>
  </si>
  <si>
    <t>http://dx.doi.org/10.1215/9780822372530</t>
  </si>
  <si>
    <t>Terrorist Asemblages, Expanded 10th anniversary edition</t>
  </si>
  <si>
    <t>http://dx.doi.org/10.1215/9780822371755</t>
  </si>
  <si>
    <t xml:space="preserve">American Studies </t>
  </si>
  <si>
    <t>Rifkin, Mark</t>
  </si>
  <si>
    <t>Beyond Settler Time</t>
  </si>
  <si>
    <t>http://dx.doi.org/10.1215/9780822373421</t>
  </si>
  <si>
    <t>Rosenbaum, Susanna</t>
  </si>
  <si>
    <t>Domestic Economies: Women, Work, and the American Dream in Los Angeles</t>
  </si>
  <si>
    <t>http://dx.doi.org/10.1215/9780822372264</t>
  </si>
  <si>
    <t>Schuller, Kyla</t>
  </si>
  <si>
    <t>The Biopolitics of Feeling: Race, Sex, and Science in the Nineteenth Century</t>
  </si>
  <si>
    <t>http://dx.doi.org/10.1215/9780822372356</t>
  </si>
  <si>
    <t>Singh, Julietta</t>
  </si>
  <si>
    <t>Unthinking Mastery: Dehumanism and Decolonial Entanglements</t>
  </si>
  <si>
    <t>http://dx.doi.org/10.1215/9780822372363</t>
  </si>
  <si>
    <t>72dpi: 1.4, 10.2, 10.3</t>
  </si>
  <si>
    <t>Solomon-Godeau, Abigail</t>
  </si>
  <si>
    <t>Photography after Photography</t>
  </si>
  <si>
    <t>http://dx.doi.org/10.1215/9780822373629</t>
  </si>
  <si>
    <t>Photography</t>
  </si>
  <si>
    <t>Art History &amp; Criticism</t>
  </si>
  <si>
    <t>van Deusen, Nancy</t>
  </si>
  <si>
    <t>Embodying the Sacred: Women Mystics in Seventeenth-Century Lima</t>
  </si>
  <si>
    <t>http://dx.doi.org/10.1215/9780822372288</t>
  </si>
  <si>
    <t>History, Latin American</t>
  </si>
  <si>
    <t>Wilson, Julie A.; Yochim, Emily Chivers</t>
  </si>
  <si>
    <t>Mothering through Precarity</t>
  </si>
  <si>
    <t>http://dx.doi.org/10.1215/9780822373193</t>
  </si>
  <si>
    <t>Media &amp; Communications</t>
  </si>
  <si>
    <t>Yergeau, Melanie</t>
  </si>
  <si>
    <t>Authoring Autism: On Rhetoric and Neurological Queerness</t>
  </si>
  <si>
    <t>http://dx.doi.org/10.1215/9780822372189</t>
  </si>
  <si>
    <t>Young, Bhana Hershini</t>
  </si>
  <si>
    <t>Illegible Will</t>
  </si>
  <si>
    <t>http://dx.doi.org/10.1215/9780822373339</t>
  </si>
  <si>
    <t>Performance Studies/Theater Studies</t>
  </si>
  <si>
    <t>Weston, Kath</t>
  </si>
  <si>
    <t>Animate Planet: Making Visceral Sense of Living in a High-Tech Ecologically Damaged World</t>
  </si>
  <si>
    <t>Environmental Studies</t>
  </si>
  <si>
    <t>Frost, Samantha</t>
  </si>
  <si>
    <t>Biocultural Creatures: Toward a New Theory of the Human</t>
  </si>
  <si>
    <t>Color of Violence: The INCITE! Anthology</t>
  </si>
  <si>
    <t>Race &amp; Ethnicity</t>
  </si>
  <si>
    <t>Probyn, Elspeth</t>
  </si>
  <si>
    <t>Eating the Ocean</t>
  </si>
  <si>
    <t>Hasso, Frances S.; Salime, Zakia</t>
  </si>
  <si>
    <t>Freedom without Permission: Bodies and Space in the Arab Revolutions</t>
  </si>
  <si>
    <t>Fuhrmann, Arnika</t>
  </si>
  <si>
    <t>Ghostly Desires: Queer Sexuality and Vernacular Buddhism in Contemporary Thai Cinema</t>
  </si>
  <si>
    <t>Film &amp; Television Studies</t>
  </si>
  <si>
    <t>Asian Studies</t>
  </si>
  <si>
    <t>Lee, Charles T.</t>
  </si>
  <si>
    <t>Ingenious Citizenship: Recrafting Democracy for Social Change</t>
  </si>
  <si>
    <t>Lawrence, Tim</t>
  </si>
  <si>
    <t>Life and Death on the New York Dance Floor, 1980-1983</t>
  </si>
  <si>
    <t>Jones, Hettie</t>
  </si>
  <si>
    <t>Love, H: The Letters of Helene Dorn and Hettie Jones</t>
  </si>
  <si>
    <t>Poetry</t>
  </si>
  <si>
    <t>Goldberg, Jonathan</t>
  </si>
  <si>
    <t>Melodrama: An Aesthetics of Impossibility</t>
  </si>
  <si>
    <t>Siddall, Gillian</t>
  </si>
  <si>
    <t>Negotiated Moments: Improvisation, Sound, and Subjectivity</t>
  </si>
  <si>
    <t>Johnson, E. P.</t>
  </si>
  <si>
    <t>No Tea, No Shade: New Writings in Black Queer Studies</t>
  </si>
  <si>
    <t>Salvato, Nick</t>
  </si>
  <si>
    <t>Obstruction</t>
  </si>
  <si>
    <t>Sanabria, Emilia</t>
  </si>
  <si>
    <t>Plastic Bodies: Sex Hormones and Menstrual Suppression in Brazil</t>
  </si>
  <si>
    <t>Schoonover, Karl</t>
  </si>
  <si>
    <t>Queer Cinema in the World</t>
  </si>
  <si>
    <t>Kimura, Aya H.</t>
  </si>
  <si>
    <t>Radiation Brain Moms and Citizen Scientists: The Gender Politics of Food Contamination after Fukushima</t>
  </si>
  <si>
    <t>Puri, Jyoti</t>
  </si>
  <si>
    <t>Sexual States: Governance and the Struggle over the Antisodomy Law in India</t>
  </si>
  <si>
    <t>South Asian Studies</t>
  </si>
  <si>
    <t>Gumbs, Alexis P.</t>
  </si>
  <si>
    <t>Spill: Scenes of Black Feminist Fugitivity</t>
  </si>
  <si>
    <t>Haraway, Donna J.</t>
  </si>
  <si>
    <t>Staying with the Trouble: Making Kin in the Chthulucene</t>
  </si>
  <si>
    <t>Pitts-Taylor, Victoria</t>
  </si>
  <si>
    <t>The Brain's Body: Neuroscience and Corporeal Politics</t>
  </si>
  <si>
    <t>Hogan, Kristen</t>
  </si>
  <si>
    <t>The Feminist Bookstore Movement: Lesbian Antiracism and Feminist Accountability</t>
  </si>
  <si>
    <t>Willey, Angela</t>
  </si>
  <si>
    <t>Undoing Monogamy: The Politics of Science and the Possibilities of Biology</t>
  </si>
  <si>
    <t>Butler, Judith; Gambetti, Zeyep; Sabsay, Leticia</t>
  </si>
  <si>
    <t>Vulnerability in Resistance</t>
  </si>
  <si>
    <t>Wekker, Gloria</t>
  </si>
  <si>
    <t>White Innocence: Paradoxes of Colonialism and Race</t>
  </si>
  <si>
    <t>Buffington, Robert M.</t>
  </si>
  <si>
    <t>A Sentimental Education for the Working Man: The Mexico City Penny Press, 19001910</t>
  </si>
  <si>
    <t>9780822375579</t>
  </si>
  <si>
    <t>9780822358824</t>
  </si>
  <si>
    <t>http://dx.doi.org/10.1215/9780822375579</t>
  </si>
  <si>
    <t>Schaefer , Donovan</t>
  </si>
  <si>
    <t>Affect and the Animality of Religion: Evolution, Embodiment, Power</t>
  </si>
  <si>
    <t>Sears, Clare</t>
  </si>
  <si>
    <t>Arresting Dress: Cross-Dressing, Law, and Fascination in Nineteenth-Century San Francisco</t>
  </si>
  <si>
    <t>9780822376194</t>
  </si>
  <si>
    <t>9780822357582</t>
  </si>
  <si>
    <t>Newton, Esther</t>
  </si>
  <si>
    <t>Cherry Grove, Fire Island: Sixty Years in America’s First Gay and Lesbian Town</t>
  </si>
  <si>
    <t>9780822377214</t>
  </si>
  <si>
    <t>9780822355533</t>
  </si>
  <si>
    <t>Radcliffe , Sarah</t>
  </si>
  <si>
    <t>Dilemmas of Difference: Indigenous Women and the Limits of Postcolonial Development Policy</t>
  </si>
  <si>
    <t>Suchland , Jennifer</t>
  </si>
  <si>
    <t>Economies of Violence: Transnational Feminism, Postsocialism, and the Politics of Sex Trafficking</t>
  </si>
  <si>
    <t>Clare , Eli</t>
  </si>
  <si>
    <t>Exile and Pride: Disability, Queerness, and Liberation</t>
  </si>
  <si>
    <t>http://dx.doi.org/10.1215/9780822374879</t>
  </si>
  <si>
    <t>Chambers, Sarah C.</t>
  </si>
  <si>
    <t>Families in War and Peace: Chile from Colony to Nation</t>
  </si>
  <si>
    <t>9780822375562</t>
  </si>
  <si>
    <t>9780822358831</t>
  </si>
  <si>
    <t>http://dx.doi.org/10.1215/9780822375562</t>
  </si>
  <si>
    <t>Dubrofsky, Rachel E.; Magnet, Shoshana Amielle</t>
  </si>
  <si>
    <t>Feminist Surveillance Studies</t>
  </si>
  <si>
    <t>9780822375463</t>
  </si>
  <si>
    <t>9780822358923</t>
  </si>
  <si>
    <t>http://dx.doi.org/10.1215/9780822375463</t>
  </si>
  <si>
    <t>Wilson , Elizabeth</t>
  </si>
  <si>
    <t>Gut Feminism</t>
  </si>
  <si>
    <t>Randall , Margaret</t>
  </si>
  <si>
    <t>Haydée Santamaría, Cuban Revolutionary: She Led by Transgression</t>
  </si>
  <si>
    <t>Anzaldúa , Gloria</t>
  </si>
  <si>
    <t>Light in the Dark/Luz en lo Oscuro: Rewriting Identity, Spirituality, Reality</t>
  </si>
  <si>
    <t>http://dx.doi.org/10.1215/9780822375036</t>
  </si>
  <si>
    <t>Chicano(a)/Latino(a) Studies</t>
  </si>
  <si>
    <t>Kulick, Don; Rydström,  Jens</t>
  </si>
  <si>
    <t>Loneliness and Its Opposite: Sex, Disability, and the Ethics of Engagement</t>
  </si>
  <si>
    <t>9780822358336</t>
  </si>
  <si>
    <t>Mendoza , Victor</t>
  </si>
  <si>
    <t>Metroimperial Intimacies: Fantasy, Racial-Sexual Governance, and the Philippines in U.S. Imperialism, 1899-1913</t>
  </si>
  <si>
    <t>Lewis , Reina</t>
  </si>
  <si>
    <t>Muslim Fashion: Contemporary Style Cultures</t>
  </si>
  <si>
    <t>Spade , Dean</t>
  </si>
  <si>
    <t>Normal Life: Administrative Violence, Critical Trans Politics, and the Limits of Law</t>
  </si>
  <si>
    <t>Rivera , Mayra</t>
  </si>
  <si>
    <t>Poetics of the Flesh</t>
  </si>
  <si>
    <t>Liu , Petrus</t>
  </si>
  <si>
    <t xml:space="preserve">Queer Marxism in Two Chinas </t>
  </si>
  <si>
    <t>McCracken , Allison</t>
  </si>
  <si>
    <t>Real Men Don’t Sing: Crooning in American Culture</t>
  </si>
  <si>
    <t>Desjardins, Mary R.</t>
  </si>
  <si>
    <t>Recycled Stars: Female Film Stardom in the Age of Television and Video</t>
  </si>
  <si>
    <t>9780822358022</t>
  </si>
  <si>
    <t>http://dx.doi.org/10.1215/9780822376033</t>
  </si>
  <si>
    <t>Freeney Harding, Rosemarie; Harding, Rachel Elizabeth</t>
  </si>
  <si>
    <t>Remnants: A Memoir of Spirit, Activism, and Mothering</t>
  </si>
  <si>
    <t>9780822358794</t>
  </si>
  <si>
    <t>http://dx.doi.org/10.1215/9780822375586</t>
  </si>
  <si>
    <t>Cox , Aimee</t>
  </si>
  <si>
    <t>Shapeshifters: Black Girls and the Choreography of Citizenship</t>
  </si>
  <si>
    <t>http://dx.doi.org/10.1215/9780822375371</t>
  </si>
  <si>
    <t>Ma, Jean</t>
  </si>
  <si>
    <t>Sounding the Modern Woman: The Songstress in Chinese Cinema</t>
  </si>
  <si>
    <t>9780822358763</t>
  </si>
  <si>
    <t>Chatelain, Marcia</t>
  </si>
  <si>
    <t>South Side Girls: Growing Up in the Great Migration</t>
  </si>
  <si>
    <t>9780822358541</t>
  </si>
  <si>
    <t>http://dx.doi.org/10.1215/9780822375708</t>
  </si>
  <si>
    <t>Malhotra , Anshu</t>
  </si>
  <si>
    <t>Speaking of the Self: Gender, Performance, and Autobiography in South Asia</t>
  </si>
  <si>
    <t>McKittrick, Katherine</t>
  </si>
  <si>
    <t>Sylvia Wynter: On Being Human as Praxis</t>
  </si>
  <si>
    <t>9780822358343</t>
  </si>
  <si>
    <t>Ellis , Nadia</t>
  </si>
  <si>
    <t>Territories of the Soul: Queered Belonging in the Black Diaspora</t>
  </si>
  <si>
    <t>http://dx.doi.org/10.1215/9780822375104</t>
  </si>
  <si>
    <t>Caribbean Studies</t>
  </si>
  <si>
    <t>Snitow , Ann</t>
  </si>
  <si>
    <t>The Feminism of Uncertainty: A Gender Diary</t>
  </si>
  <si>
    <t>Ghodsee, Kristen</t>
  </si>
  <si>
    <t>The Left Side of History: World War II and the Unfulfilled Promise of Communism in Eastern Europe</t>
  </si>
  <si>
    <t>9780822358350</t>
  </si>
  <si>
    <t>History, European</t>
  </si>
  <si>
    <t>Brown , Kimberly</t>
  </si>
  <si>
    <t>The Repeating Body: Slavery’s Visual Resonance in the Contemporary</t>
  </si>
  <si>
    <t>http://dx.doi.org/10.1215/9780822375418</t>
  </si>
  <si>
    <t>Mookherjee , Nayanika</t>
  </si>
  <si>
    <t>The Spectral Wound: Sexual Violence, Public Memories, and the Bangladesh War of 1971</t>
  </si>
  <si>
    <t>White, Patricia</t>
  </si>
  <si>
    <t>Women’s Cinema, World Cinema: Projecting Contemporary Feminisms</t>
  </si>
  <si>
    <t>9780822358053</t>
  </si>
  <si>
    <t>Miller-Young, Mireille</t>
  </si>
  <si>
    <t>A Taste for Brown Sugar: Black Women in Pornography</t>
  </si>
  <si>
    <t xml:space="preserve">Nguyen Tan Hoang, </t>
  </si>
  <si>
    <t>A View from the Bottom: Asian American Masculinity and Sexual Representation</t>
  </si>
  <si>
    <t>Stout, Noelle</t>
  </si>
  <si>
    <t>After Love: Queer Intimacy and Erotic Economies in Post-Soviet Cuba</t>
  </si>
  <si>
    <t>Tucker, Sherrie</t>
  </si>
  <si>
    <t>Dance Floor Democracy: The Social Geography of Memory at the Hollywood Canteen</t>
  </si>
  <si>
    <t>Freeman, Carla</t>
  </si>
  <si>
    <t>Entrepreneurial Selves: Neoliberal Respectability and the Making of a Caribbean Middle Class</t>
  </si>
  <si>
    <t>Brown, Elspeth H.; Thy Phu</t>
  </si>
  <si>
    <t>Feeling Photography</t>
  </si>
  <si>
    <t>Smith, R.</t>
  </si>
  <si>
    <t>Fighting for Recognition: Identity, Masculinity, and the Act of Violence in Professional Wrestling</t>
  </si>
  <si>
    <t>Negra, Diane; Tasker, Yvonne</t>
  </si>
  <si>
    <t>Gendering the Recession: Media and Culture in an Age of Austerity</t>
  </si>
  <si>
    <t>Ramberg, Lucinda</t>
  </si>
  <si>
    <t>Given to the Goddess: South Indian Devadasis and the Sexuality of Religion</t>
  </si>
  <si>
    <t>Weheliye, Alexander</t>
  </si>
  <si>
    <t>Habeas Viscus: Racializing Assemblages, Biopolitics, and Black Feminist Theories of the Human</t>
  </si>
  <si>
    <t>Brennan, Denise</t>
  </si>
  <si>
    <t>Life Interrupted: Trafficking into Forced Labor in the United States</t>
  </si>
  <si>
    <t>Dean, Tim, ed.</t>
  </si>
  <si>
    <t>Porn Archives</t>
  </si>
  <si>
    <t>Legg, Stephen</t>
  </si>
  <si>
    <t>Prostitution and the Ends of Empire: Scale, Governmentalities, and Interwar India</t>
  </si>
  <si>
    <t>Geography</t>
  </si>
  <si>
    <t>Ochoa, Marcia</t>
  </si>
  <si>
    <t>Queen for a Day: Transformistas, Beauty Queens, and the Performance of Femininity in Venezuela</t>
  </si>
  <si>
    <t>Weber, Brenda R.</t>
  </si>
  <si>
    <t>Reality Gendervision: Sexuality and Gender on Transatlantic Reality Television</t>
  </si>
  <si>
    <t>Berlant, Lauren; Edelman, Lee</t>
  </si>
  <si>
    <t>Sex, or the Unbearable</t>
  </si>
  <si>
    <t>Shah, Svati</t>
  </si>
  <si>
    <t>Street Corner Secrets: Sex, Work, and Migration in the City of Mumbai</t>
  </si>
  <si>
    <t>Manigault-Bryant, LeRhonda S.</t>
  </si>
  <si>
    <t>Talking to the Dead: Religion, Music, and Lived Memory among Gullah/Geechee Women</t>
  </si>
  <si>
    <t>Johnson, Barbara</t>
  </si>
  <si>
    <t>The Barbara Johnson Reader: The Surprise of Otherness</t>
  </si>
  <si>
    <t>Nash, Jennifer C.</t>
  </si>
  <si>
    <t>The Black Body in Ecstasy: Reading Race, Reading Pornography</t>
  </si>
  <si>
    <t>Bernal, Victoria; Grewal Inderpal</t>
  </si>
  <si>
    <t>Theorizing NGOs: States, Feminisms, and Neoliberalism</t>
  </si>
  <si>
    <t>Alvarez, Sonia E.; de Lima Costa, Claudia; Feliu, Verónica; Hester, Rebecca J.; Klahn, Norma; Thayer, Millie</t>
  </si>
  <si>
    <t>Translocalities/Translocalidades: Feminist Politics of Translation in the Latin/a Américas</t>
  </si>
  <si>
    <t>Cervenak, Sarah</t>
  </si>
  <si>
    <t>Wandering: Philosophical Performances of Racial and Sexual Freedom</t>
  </si>
  <si>
    <t>Willful Subjects</t>
  </si>
  <si>
    <t>Campo, Rafael</t>
  </si>
  <si>
    <t>Alternative Medicine</t>
  </si>
  <si>
    <t>Medicine &amp; Medical Humanities</t>
  </si>
  <si>
    <t>Olivares, Jorge</t>
  </si>
  <si>
    <t>Becoming Reinaldo Arenas: Family, Sexuality, and the Cuban Revolution</t>
  </si>
  <si>
    <t>Literary Studies, Latin Amer and Caribbean Lit</t>
  </si>
  <si>
    <t>Franklin, Sarah</t>
  </si>
  <si>
    <t>Biological Relatives: IVF, Stem Cells, and the Future of Kinship</t>
  </si>
  <si>
    <t>Tinsman, Heidi</t>
  </si>
  <si>
    <t>Buying into the Regime: Grapes and Consumption in Cold War Chile and the United States</t>
  </si>
  <si>
    <t>Kahan, Benjamin</t>
  </si>
  <si>
    <t>Celibacies: American Modernism and Sexual Life</t>
  </si>
  <si>
    <t>Randall, Margaretn</t>
  </si>
  <si>
    <t>Che on My Mind</t>
  </si>
  <si>
    <t>Crowston, Clare Haru</t>
  </si>
  <si>
    <t>Credit, Fashion, Sex: Economies of Regard in Old Regime France</t>
  </si>
  <si>
    <t>Medieval &amp; Early Modern Studies</t>
  </si>
  <si>
    <t>Franco, Jean</t>
  </si>
  <si>
    <t>Cruel Modernity</t>
  </si>
  <si>
    <t>Trinh T. Minh-ha</t>
  </si>
  <si>
    <t>D-Passage: The Digital Way</t>
  </si>
  <si>
    <t>Fuss, Diana</t>
  </si>
  <si>
    <t>Dying Modern: A Meditation on Elegy</t>
  </si>
  <si>
    <t>Biltekoff, Charlotte</t>
  </si>
  <si>
    <t xml:space="preserve">Eating Right in America: The Cultural Politics of Food and Health </t>
  </si>
  <si>
    <t>Villarejo, Amy</t>
  </si>
  <si>
    <t>Ethereal Queer: Television, Historicity, Desire</t>
  </si>
  <si>
    <t>Cooper, Davina</t>
  </si>
  <si>
    <t>Everyday Utopias: The Conceptual Life of Promising Spaces</t>
  </si>
  <si>
    <t>Hesford, Victoria</t>
  </si>
  <si>
    <t>Feeling Women’s Liberation</t>
  </si>
  <si>
    <t>Doyle, Jennifer</t>
  </si>
  <si>
    <t>Hold It Against Me: Difficulty and Emotion in Contemporary Art</t>
  </si>
  <si>
    <t>Ngo, Fiona I. B.</t>
  </si>
  <si>
    <t>Imperial Blues: Geographies of Race and Sex in Jazz Age New York</t>
  </si>
  <si>
    <t>Howe, Cymene</t>
  </si>
  <si>
    <t>Intimate Activism: The Struggle for Sexual Rights in Postrevolutionary Nicaragua</t>
  </si>
  <si>
    <t>Wentzell, Emily A.</t>
  </si>
  <si>
    <t>Maturing Masculinities: Aging, Chronic Illness, and Viagra in Mexico</t>
  </si>
  <si>
    <t>Rich, B. Ruby</t>
  </si>
  <si>
    <t>New Queer Cinema: The Director’s Cut</t>
  </si>
  <si>
    <t>Jagose, Annamarie</t>
  </si>
  <si>
    <t>Orgasmology</t>
  </si>
  <si>
    <t>Yano, Christine</t>
  </si>
  <si>
    <t>Pink Globalization: Hello Kitty’s Trek Across the Pacific</t>
  </si>
  <si>
    <t>Najmabadi, Afsaneh</t>
  </si>
  <si>
    <t>Professing Selves: Transsexuality and Same-Sex Desire in Contemporary Iran</t>
  </si>
  <si>
    <t>Hanhardt, Christina B.</t>
  </si>
  <si>
    <t>Safe Space: Gay Neighborhood History and the Politics of Violence</t>
  </si>
  <si>
    <t>Gonzalez, Vernadette Vicuña</t>
  </si>
  <si>
    <t>Securing Paradise: Tourism and Militarism in Hawai’i and the Philippines</t>
  </si>
  <si>
    <t>Rubin, Jeffrey W.</t>
  </si>
  <si>
    <t>Sustaining Activism: A Brazilian Women’s Movement and a Father-Daughter Collaboration</t>
  </si>
  <si>
    <t>9780822354062</t>
  </si>
  <si>
    <t>Burch, Noël</t>
  </si>
  <si>
    <t>The Battle of the Sexes in French Cinema, 19301956</t>
  </si>
  <si>
    <t>Amar, Paul</t>
  </si>
  <si>
    <t>The Security Archipelago: Human-Security States, Sexuality Politics, and the End of Neoliberalism</t>
  </si>
  <si>
    <t>Burton, Antoinette</t>
  </si>
  <si>
    <t>A Primer for Teaching World History: Ten Design Principles</t>
  </si>
  <si>
    <t>History, World</t>
  </si>
  <si>
    <t>Education</t>
  </si>
  <si>
    <t>Abdur-Rahman, Aliyyah</t>
  </si>
  <si>
    <t>Against the Closet: Black Political Longing and the Erotics of Race</t>
  </si>
  <si>
    <t>Ferguson, Kennan</t>
  </si>
  <si>
    <t>All in the Family: On Community and Incommensurability</t>
  </si>
  <si>
    <t>http://dx.doi.org/10.1215/9780822395102</t>
  </si>
  <si>
    <t>Imada, Adria</t>
  </si>
  <si>
    <t>Aloha America: Hula Circuits through the U.S. Empire</t>
  </si>
  <si>
    <t>http://dx.doi.org/10.1215/9780822395164</t>
  </si>
  <si>
    <t>Chen, Mel</t>
  </si>
  <si>
    <t>Animacies: Biopolitics, Racial Mattering, and Queer Affect</t>
  </si>
  <si>
    <t>White, Michele</t>
  </si>
  <si>
    <t>Buy It Now: Lessons from eBay</t>
  </si>
  <si>
    <t>http://dx.doi.org/10.1215/9780822391876</t>
  </si>
  <si>
    <t>Sheller, Mimi</t>
  </si>
  <si>
    <t>Citizenship from Below: Erotic Agency and Caribbean Freedom</t>
  </si>
  <si>
    <t>http://dx.doi.org/10.1215/9780822393825</t>
  </si>
  <si>
    <t>Moon, Michael</t>
  </si>
  <si>
    <t xml:space="preserve">Darger’s Resources: </t>
  </si>
  <si>
    <t>http://dx.doi.org/10.1215/9780822394891</t>
  </si>
  <si>
    <t>Cvetkovich, Ann</t>
  </si>
  <si>
    <t>Depression: A Public Feeling</t>
  </si>
  <si>
    <t>http://dx.doi.org/10.1215/9780822391852</t>
  </si>
  <si>
    <t>Rubin, Gayle</t>
  </si>
  <si>
    <t>Deviations: A Gayle Rubin Reader</t>
  </si>
  <si>
    <t>http://dx.doi.org/10.1215/9780822394068</t>
  </si>
  <si>
    <t>Chow, Rey</t>
  </si>
  <si>
    <t xml:space="preserve">Entanglements, or Transmedial Thinking about Capture: </t>
  </si>
  <si>
    <t>Dinshaw, Carolyn</t>
  </si>
  <si>
    <t>How Soon Is Now?: Medieval Texts, Amateur Readers, and the Queerness of Time</t>
  </si>
  <si>
    <t>http://dx.doi.org/10.1215/9780822395911</t>
  </si>
  <si>
    <t>Schulman, Sarah</t>
  </si>
  <si>
    <t xml:space="preserve">Israel/Palestine and the Queer International: </t>
  </si>
  <si>
    <t>http://dx.doi.org/10.1215/9780822396536</t>
  </si>
  <si>
    <t>King, Katie</t>
  </si>
  <si>
    <t>Networked Reenactments: Stories Transdisciplinary Knowledges Tell</t>
  </si>
  <si>
    <t>http://dx.doi.org/10.1215/9780822394464</t>
  </si>
  <si>
    <t>Wiegman, Robyn</t>
  </si>
  <si>
    <t xml:space="preserve">Object Lessons: </t>
  </si>
  <si>
    <t>http://dx.doi.org/10.1215/9780822394945</t>
  </si>
  <si>
    <t>Muraco, Anna</t>
  </si>
  <si>
    <t>Odd Couples: Friendships at the Intersection of Gender and Sexual Orientation</t>
  </si>
  <si>
    <t>http://dx.doi.org/10.1215/9780822395119</t>
  </si>
  <si>
    <t>On Being Included: Racism and Diversity in Institutional Life</t>
  </si>
  <si>
    <t>Dave, Naisargi</t>
  </si>
  <si>
    <t>Queer Activism in India: A Story in the Anthropology of Ethics</t>
  </si>
  <si>
    <t>http://dx.doi.org/10.1215/9780822395683</t>
  </si>
  <si>
    <t>Rand, Erica</t>
  </si>
  <si>
    <t>Red Nails, Black Skates: Gender, Cash, and Pleasure on and off the Ice</t>
  </si>
  <si>
    <t>http://dx.doi.org/10.1215/9780822395171</t>
  </si>
  <si>
    <t>Seizing the Means of Reproduction: Entanglements of Feminism, Health, and Technoscience</t>
  </si>
  <si>
    <t>http://dx.doi.org/10.1215/9780822395805</t>
  </si>
  <si>
    <t>McRuer, Robert, ed.</t>
  </si>
  <si>
    <t xml:space="preserve">Sex and Disability: </t>
  </si>
  <si>
    <t>http://dx.doi.org/10.1215/9780822394877</t>
  </si>
  <si>
    <t>Briggs, Laura</t>
  </si>
  <si>
    <t>Somebody’s Children: The Politics of Transracial and Transnational Adoption</t>
  </si>
  <si>
    <t>http://dx.doi.org/10.1215/9780822394952</t>
  </si>
  <si>
    <t>Loomba, Ania, ed.</t>
  </si>
  <si>
    <t xml:space="preserve">South Asian Feminisms: </t>
  </si>
  <si>
    <t>http://dx.doi.org/10.1215/9780822394990</t>
  </si>
  <si>
    <t>Weiss, Margot</t>
  </si>
  <si>
    <t>Techniques of Pleasure: BDSM and the Circuits of Sexuality</t>
  </si>
  <si>
    <t>http://dx.doi.org/10.1215/9780822394914</t>
  </si>
  <si>
    <t>Holland, Sharon</t>
  </si>
  <si>
    <t xml:space="preserve">The Erotic Life of Racism: </t>
  </si>
  <si>
    <t>http://dx.doi.org/10.1215/9780822395157</t>
  </si>
  <si>
    <t>Scott, Joan</t>
  </si>
  <si>
    <t xml:space="preserve">The Fantasy of Feminist History: </t>
  </si>
  <si>
    <t>http://dx.doi.org/10.1215/9780822394730</t>
  </si>
  <si>
    <t>Sigal, Pete</t>
  </si>
  <si>
    <t xml:space="preserve">The Flower and the Scorpion: Sexuality and Ritual in Early Nahua Culture </t>
  </si>
  <si>
    <t>http://dx.doi.org/10.1215/9780822394860</t>
  </si>
  <si>
    <t>Chandra, Shefali</t>
  </si>
  <si>
    <t>The Sexual Life of English: Languages of Caste and Desire in Colonial India</t>
  </si>
  <si>
    <t>http://dx.doi.org/10.1215/9780822395294</t>
  </si>
  <si>
    <t>History, Asian</t>
  </si>
  <si>
    <t>Parker, Andrew</t>
  </si>
  <si>
    <t xml:space="preserve">The Theorist’s Mother: </t>
  </si>
  <si>
    <t>http://dx.doi.org/10.1215/9780822395270</t>
  </si>
  <si>
    <t>Psychoanalytic Theory</t>
  </si>
  <si>
    <t>Sedgwick, Eve</t>
  </si>
  <si>
    <t xml:space="preserve">The Weather in Proust: </t>
  </si>
  <si>
    <t>http://dx.doi.org/10.1215/9780822394921</t>
  </si>
  <si>
    <t>Joseph, Ralina</t>
  </si>
  <si>
    <t>Transcending Blackness: From the New Millennium Mulatta to the Exceptional Multiracial</t>
  </si>
  <si>
    <t>http://dx.doi.org/10.1215/9780822395492</t>
  </si>
  <si>
    <t>Joo, Rachael</t>
  </si>
  <si>
    <t>Transnational Sport: Gender, Media, and Global Korea</t>
  </si>
  <si>
    <t>http://dx.doi.org/10.1215/9780822393429</t>
  </si>
  <si>
    <t>Cruz, Denise</t>
  </si>
  <si>
    <t>Transpacific Femininities: The Making of the Modern Filipina</t>
  </si>
  <si>
    <t>http://dx.doi.org/10.1215/9780822395652</t>
  </si>
  <si>
    <t>Jassal, Smita</t>
  </si>
  <si>
    <t>Unearthing Gender: Folksongs of North India</t>
  </si>
  <si>
    <t>http://dx.doi.org/10.1215/9780822394792</t>
  </si>
  <si>
    <t>Fisher, Melissa</t>
  </si>
  <si>
    <t xml:space="preserve">Wall Street Women: </t>
  </si>
  <si>
    <t>http://dx.doi.org/10.1215/9780822395799</t>
  </si>
  <si>
    <t>Allen, Jafari</t>
  </si>
  <si>
    <t>¡Venceremos?: The Erotics of Black Self-Making in Cuba</t>
  </si>
  <si>
    <t>http://dx.doi.org/10.1215/9780822393801</t>
  </si>
  <si>
    <t>Creech, Jimmy</t>
  </si>
  <si>
    <t xml:space="preserve">Adam’s Gift: A Memoir of a Pastor’s Calling to Defy the Church’s Persecution of Lesbians and Gays </t>
  </si>
  <si>
    <t>Bowles, John</t>
  </si>
  <si>
    <t>Adrian Piper: Race, Gender, and Embodiment</t>
  </si>
  <si>
    <t>Carroll, Hamilton</t>
  </si>
  <si>
    <t>Affirmative Reaction: New Formations of White Masculinity</t>
  </si>
  <si>
    <t>Halley, Janet, ed.</t>
  </si>
  <si>
    <t>After Sex?: On Writing since Queer Theory</t>
  </si>
  <si>
    <t>http://dx.doi.org/10.1215/9780822393627</t>
  </si>
  <si>
    <t>Airborne Dreams</t>
  </si>
  <si>
    <t>http://dx.doi.org/10.1215/9780822393368</t>
  </si>
  <si>
    <t>Radhakrishnan, Smitha</t>
  </si>
  <si>
    <t>Appropriately Indian: Gender and Culture in a New Transnational Class</t>
  </si>
  <si>
    <t>Grosz, Elizabeth</t>
  </si>
  <si>
    <t>Becoming Undone: Darwinian Reflections on Life, Politics, and Art</t>
  </si>
  <si>
    <t>Corber, Robert</t>
  </si>
  <si>
    <t>Cold War Femme: Lesbianism, National Identity, and Hollywood Cinema</t>
  </si>
  <si>
    <t>Gallop, Jane</t>
  </si>
  <si>
    <t>Deaths of the Author: Reading and Writing in Time</t>
  </si>
  <si>
    <t>Empire in Question: Reading, Writing, and Teaching British Imperialism</t>
  </si>
  <si>
    <t>Buszek, Maria, ed.</t>
  </si>
  <si>
    <t>Extra/Ordinary: Craft and Contemporary Art</t>
  </si>
  <si>
    <t>Art</t>
  </si>
  <si>
    <t>Jones, Kellie</t>
  </si>
  <si>
    <t>EyeMinded: Living and Writing Contemporary Art</t>
  </si>
  <si>
    <t>http://dx.doi.org/10.1215/9780822393498</t>
  </si>
  <si>
    <t>Reddy, Chandan</t>
  </si>
  <si>
    <t>Freedom with Violence: Race, Sexuality, and the U.S. State</t>
  </si>
  <si>
    <t>Hames-García, Michael, ed.</t>
  </si>
  <si>
    <t>Gay Latino Studies: A Critical Reader</t>
  </si>
  <si>
    <t>http://dx.doi.org/10.1215/9780822393856</t>
  </si>
  <si>
    <t>Ghosh, Bishnupriya</t>
  </si>
  <si>
    <t>Global Icons: Apertures to the Popular</t>
  </si>
  <si>
    <t>Jalalzai, Zubeda, ed.</t>
  </si>
  <si>
    <t>Globalizing Afghanistan: Terrorism, War, and the Rhetoric of Nation-Building</t>
  </si>
  <si>
    <t>http://dx.doi.org/10.1215/9780822394211</t>
  </si>
  <si>
    <t>Clarke, Averil</t>
  </si>
  <si>
    <t>Inequalities of Love: College-Educated Black Women and the Barriers to Romance and Family</t>
  </si>
  <si>
    <t>Lost in Transition: Ethnographies of Everyday Life After Communism</t>
  </si>
  <si>
    <t>Muller, Carol Ann</t>
  </si>
  <si>
    <t>Musical Echoes: South African Women Thinking in Jazz</t>
  </si>
  <si>
    <t>Andrade, Susan</t>
  </si>
  <si>
    <t>Nation Writ Small: African Fictions and Feminisms, 1958–1988</t>
  </si>
  <si>
    <t>http://dx.doi.org/10.1215/9780822393740</t>
  </si>
  <si>
    <t>Native Acts: Law, Recognition, and Cultural Authenticity</t>
  </si>
  <si>
    <t>Harding, Sandra, ed.</t>
  </si>
  <si>
    <t>Postcolonial Science and Technology Studies Reader</t>
  </si>
  <si>
    <t>http://dx.doi.org/10.1215/9780822393849</t>
  </si>
  <si>
    <t>Holloway, Karla</t>
  </si>
  <si>
    <t>Private Bodies, Public Texts: Race, Gender, and a Cultural Bioethics</t>
  </si>
  <si>
    <t>http://dx.doi.org/10.1215/9780822393719</t>
  </si>
  <si>
    <t>Weeks, Kathi</t>
  </si>
  <si>
    <t>Problem With Work: Feminism, Marxism, Anti-Work Politics, and Post-Work Imaginaries</t>
  </si>
  <si>
    <t>http://dx.doi.org/10.1215/9780822394723</t>
  </si>
  <si>
    <t>Kirby, Vicki</t>
  </si>
  <si>
    <t>Quantum Anthropologies: Life at Large</t>
  </si>
  <si>
    <t>http://dx.doi.org/10.1215/9780822394440</t>
  </si>
  <si>
    <t>Halberstam, Judith</t>
  </si>
  <si>
    <t>Queer Art of Failure</t>
  </si>
  <si>
    <t>http://dx.doi.org/10.1215/9780822394358</t>
  </si>
  <si>
    <t>Browner, Carole, ed.</t>
  </si>
  <si>
    <t>Reproduction, Globalization, and the State: New Theoretical and Ethnographic Perspectives</t>
  </si>
  <si>
    <t>Health Policy &amp; Education</t>
  </si>
  <si>
    <t>Rentschler, Carrie</t>
  </si>
  <si>
    <t>Second Wounds: Victims’ Rights and the Media in the United States</t>
  </si>
  <si>
    <t>Menon, Madhavi, ed.</t>
  </si>
  <si>
    <t>Shakesqueer: A Queer Companion to the Complete Works of Shakespeare</t>
  </si>
  <si>
    <t>McDuffie, Erik</t>
  </si>
  <si>
    <t>Sojourning for Freedom: Black Women, American Communism, and the Making of Black Left Feminism</t>
  </si>
  <si>
    <t>Tasker, Yvonne</t>
  </si>
  <si>
    <t>Soldiers’ Stories: Military Women in Cinema and Television since World War II</t>
  </si>
  <si>
    <t>http://dx.doi.org/10.1215/9780822393351</t>
  </si>
  <si>
    <t>Hesford, Wendy</t>
  </si>
  <si>
    <t>Spectacular Rhetorics: Human Rights Visions, Recognitions, Feminisms</t>
  </si>
  <si>
    <t>http://dx.doi.org/10.1215/9780822393818</t>
  </si>
  <si>
    <t>Delgadillo, Theresa</t>
  </si>
  <si>
    <t>Spiritual Mestizaje: Religion, Gender, Race, and Nation in Contemporary Chicana Narrative</t>
  </si>
  <si>
    <t>Hong, Grace, ed.</t>
  </si>
  <si>
    <t>Strange Affinities: The Gender and Sexual Politics of Comparative Racialization</t>
  </si>
  <si>
    <t>http://dx.doi.org/10.1215/9780822394075</t>
  </si>
  <si>
    <t>Decena, Carlos</t>
  </si>
  <si>
    <t>Tacit Subjects: Belonging, Same-Sex Desire, and Daily Life among Dominican Immigrant Men</t>
  </si>
  <si>
    <t>Guidotti-Hernández, Nicole</t>
  </si>
  <si>
    <t>Unspeakable Violence: Narratives of Mourning and Loss in Chicana/o and U.S. Mexico National Imaginaries</t>
  </si>
  <si>
    <t>http://dx.doi.org/10.1215/9780822394495</t>
  </si>
  <si>
    <t>Hemmings, Clare</t>
  </si>
  <si>
    <t>Why Stories Matter: The Political Grammar of Feminist Theory</t>
  </si>
  <si>
    <t>http://dx.doi.org/10.1215/9780822393702</t>
  </si>
  <si>
    <t>Saikia, Yasmin</t>
  </si>
  <si>
    <t>Women, War, and the Making of Bangladesh: Remembering 1971</t>
  </si>
  <si>
    <t>Jacob, Wilson</t>
  </si>
  <si>
    <t>Working Out Egypt: Effendi Masculinity and Subject Formation in Colonial Modernity, 1870–1940</t>
  </si>
  <si>
    <t>http://dx.doi.org/10.1215/9780822391678</t>
  </si>
  <si>
    <t>Moraga, Cherríe</t>
  </si>
  <si>
    <t>Xicana Codex of Changing Consciousness: Writings, 2000–2010</t>
  </si>
  <si>
    <t>http://dx.doi.org/10.1215/9780822393962</t>
  </si>
  <si>
    <t>Anderson, Patrick</t>
  </si>
  <si>
    <t>‘So Much Wasted’: Hunger, Performance, and the Morbidity of Resistance</t>
  </si>
  <si>
    <t>http://dx.doi.org/10.1215/9780822393290</t>
  </si>
  <si>
    <t>Twine, France Winddance</t>
  </si>
  <si>
    <t>A White Side of Black Britain: Interracial Intimacy and Racial Literacy</t>
  </si>
  <si>
    <t>9780822349006</t>
  </si>
  <si>
    <t>Roy, Parama</t>
  </si>
  <si>
    <t>Alimentary Tracts: Appetites, Aversions, and the Postcolonial</t>
  </si>
  <si>
    <t>Martin, Fran</t>
  </si>
  <si>
    <t>Backward Glances: Contemporary Chinese Cultures and the Female Homoerotic Imaginary</t>
  </si>
  <si>
    <t>Buick, Kirsten Pai</t>
  </si>
  <si>
    <t>Child of the Fire: Mary Edmonia Lewis and the Problem of Art History’s Black and Indian Subject</t>
  </si>
  <si>
    <t>http://dx.doi.org/10.1215/9780822391999</t>
  </si>
  <si>
    <t>23 images excluded</t>
  </si>
  <si>
    <t>Reeves-Ellington, Barbara; Sklar, Kathryn Kish; Shemo, Connie A.</t>
  </si>
  <si>
    <t>Competing Kingdoms: Women, Mission, Nation, and the American Protestant Empire, 1812–1960</t>
  </si>
  <si>
    <t>8 images excluded</t>
  </si>
  <si>
    <t>Stiles, Kristine</t>
  </si>
  <si>
    <t>Correspondence Course: An Epistolary History of Carolee Schneemann and Her Circle</t>
  </si>
  <si>
    <t>Deutsch, Sandra</t>
  </si>
  <si>
    <t>Crossing Borders, Claiming a Nation: A History of Argentine Jewish Women, 1880–1955</t>
  </si>
  <si>
    <t>http://dx.doi.org/10.1215/9780822392606</t>
  </si>
  <si>
    <t>Booth, Marilyn</t>
  </si>
  <si>
    <t>Harem Histories: Envisioning Places and Living Spaces</t>
  </si>
  <si>
    <t>http://dx.doi.org/10.1215/9780822393467</t>
  </si>
  <si>
    <t>13 images excluded</t>
  </si>
  <si>
    <t>Sanchez, Sonia</t>
  </si>
  <si>
    <t>I’m Black When I’m Singing, I’m Blue When I Ain’t and Other Plays by Sonia Sanchez</t>
  </si>
  <si>
    <t>Lacy, Suzanne</t>
  </si>
  <si>
    <t>Leaving Art: Writings on Performance, Politics, and Publics, 1974-2007</t>
  </si>
  <si>
    <t>Sharpe, Christina</t>
  </si>
  <si>
    <t>Monstrous Intimacies: Making Post-Slavery Subjects</t>
  </si>
  <si>
    <t>7 images excluded</t>
  </si>
  <si>
    <t>Rodgers, Tara</t>
  </si>
  <si>
    <t>Pink Noises: Women on Electronic Music and Sound</t>
  </si>
  <si>
    <t>Edmonds, Alexander</t>
  </si>
  <si>
    <t>Pretty Modern: Beauty, Sex, and Plastic Surgery in Brazil</t>
  </si>
  <si>
    <t>http://dx.doi.org/10.1215/9780822393115</t>
  </si>
  <si>
    <t>de la Dehesa, Rafael</t>
  </si>
  <si>
    <t>Queering the Public Sphere in Mexico and Brazil: Sexual Rights Movements in Emerging Democracies</t>
  </si>
  <si>
    <t>http://dx.doi.org/10.1215/9780822392743</t>
  </si>
  <si>
    <t>Comer, Krista</t>
  </si>
  <si>
    <t>Surfer Girls in the New World Order</t>
  </si>
  <si>
    <t>http://dx.doi.org/10.1215/9780822393153</t>
  </si>
  <si>
    <t>Fregoso, Rosa-Linda; Bejarano, Cynthia</t>
  </si>
  <si>
    <t>Terrorizing Women: Feminicide in the Americas</t>
  </si>
  <si>
    <t>http://dx.doi.org/10.1215/9780822392644</t>
  </si>
  <si>
    <t>1 image excluded</t>
  </si>
  <si>
    <t>Gregg, Melissa; Seigworth, Gregory J.</t>
  </si>
  <si>
    <t>The Affect Theory Reader</t>
  </si>
  <si>
    <t>2 essays excluded</t>
  </si>
  <si>
    <t>Wojcik, Pamela</t>
  </si>
  <si>
    <t>The Apartment Plot: Urban Living in American Film and Popular Culture, 1945 to 1975</t>
  </si>
  <si>
    <t>9780822347521</t>
  </si>
  <si>
    <t>Stacey, Jackie</t>
  </si>
  <si>
    <t>The Cinematic Life of the Gene</t>
  </si>
  <si>
    <t>Eng, David</t>
  </si>
  <si>
    <t>The Feeling of Kinship: Queer Liberalism and the Racialization of Intimacy</t>
  </si>
  <si>
    <t>http://dx.doi.org/10.1215/9780822392828</t>
  </si>
  <si>
    <t>Ramaswamy, Sumathi</t>
  </si>
  <si>
    <t>The Goddess and the Nation: Mapping Mother India</t>
  </si>
  <si>
    <t>Cover image excluded</t>
  </si>
  <si>
    <t>Keller, Evelyn Fox</t>
  </si>
  <si>
    <t>The Mirage of a Space between Nature and Nurture</t>
  </si>
  <si>
    <t>The Promise of Happiness</t>
  </si>
  <si>
    <t>http://dx.doi.org/10.1215/9780822392781</t>
  </si>
  <si>
    <t>Piccato, Pablo</t>
  </si>
  <si>
    <t>The Tyranny of Opinion: Honor in the Construction of the Mexican Public Sphere</t>
  </si>
  <si>
    <t>Tinsley, Omise'eke</t>
  </si>
  <si>
    <t>Thiefing Sugar: Eroticism between Women in Caribbean Literature</t>
  </si>
  <si>
    <t>9780822347569</t>
  </si>
  <si>
    <t>Freeman, Elizabeth</t>
  </si>
  <si>
    <t>Time Binds: Queer Temporalities, Queer Histories</t>
  </si>
  <si>
    <t>http://dx.doi.org/10.1215/9780822393184</t>
  </si>
  <si>
    <t>Visweswaran, Kamala</t>
  </si>
  <si>
    <t>Un/common Cultures: Racism and the Rearticulation of Cultural Difference</t>
  </si>
  <si>
    <t>9780822346210</t>
  </si>
  <si>
    <t>Cohen, Ed</t>
  </si>
  <si>
    <t>Body Worth Defending: Immunity, BioPolitics, and the Apotheosis of the Modern Body</t>
  </si>
  <si>
    <t>Sharma, Pandey Bechan</t>
  </si>
  <si>
    <t>Chocolate and Other Writings on Male Homoeroticism</t>
  </si>
  <si>
    <t>Schor, Mira</t>
  </si>
  <si>
    <t>Decade of Negative Thinking: Essays on Art, Politics, and Daily Life</t>
  </si>
  <si>
    <t>Camiscioli, Elisa</t>
  </si>
  <si>
    <t>Embodying the French Race: Immigration, Intimacy, and Embodiment in the Early Twentieth Century</t>
  </si>
  <si>
    <t>http://dx.doi.org/10.1215/9780822391197</t>
  </si>
  <si>
    <t>Jaquette, Jane S.</t>
  </si>
  <si>
    <t>Feminist Agendas and Democracy in Latin America</t>
  </si>
  <si>
    <t>Arondekar, Anjali</t>
  </si>
  <si>
    <t>For the Record: On Sexuality and the Colonial Archive in India</t>
  </si>
  <si>
    <t>Anzaldúa, Gloria</t>
  </si>
  <si>
    <t>Gloria Anzaldúa Reader</t>
  </si>
  <si>
    <t>Hold On to Your Dreams: Arthur Russell and the Downtown Music Scene, 1973-1992</t>
  </si>
  <si>
    <t>Murray, David</t>
  </si>
  <si>
    <t>Homophobias: Lust and Loathing across Time and Space</t>
  </si>
  <si>
    <t>Lukose, Litty</t>
  </si>
  <si>
    <t>Liberalization’s Children: Gender, Youth, and Consumer Citizenship in Globalizing India</t>
  </si>
  <si>
    <t>http://dx.doi.org/10.1215/9780822391241</t>
  </si>
  <si>
    <t>Weber, Brenda</t>
  </si>
  <si>
    <t>Makeover TV: Selfhood, Citizenship, and Celebrity</t>
  </si>
  <si>
    <t>Majumdar, Rochona</t>
  </si>
  <si>
    <t>Marriage and Modernity: Family Values in Bengali History</t>
  </si>
  <si>
    <t>Whitney, Susan</t>
  </si>
  <si>
    <t>Mobilizing Youth: Communists and Catholics in Interwar France</t>
  </si>
  <si>
    <t>Rodríguez, Richard</t>
  </si>
  <si>
    <t>Next of Kin: The Family in Chicano/a Cultural Politics</t>
  </si>
  <si>
    <t>Race, Kane</t>
  </si>
  <si>
    <t>Pleasure Consuming Medicine: The Queer Politics of Drugs</t>
  </si>
  <si>
    <t>Aslanbeigui, Nahid; Oakes, Guy</t>
  </si>
  <si>
    <t>Provocative Joan Robinson: The Making of a Cambridge Economist</t>
  </si>
  <si>
    <t>Economics/History &amp; Theory</t>
  </si>
  <si>
    <t>Stockton, Kathryn Bond</t>
  </si>
  <si>
    <t>Queer Child, or Growing Sideways in the Twentieth Century</t>
  </si>
  <si>
    <t>Hallas, Roger</t>
  </si>
  <si>
    <t>Reframing Bodies: AIDS, Bearing Witness, and the Queer Moving Image</t>
  </si>
  <si>
    <t>Miller, Monica</t>
  </si>
  <si>
    <t>Slaves to Fashion: Black Dandyism and the Styling of Black Diasporic Identity</t>
  </si>
  <si>
    <t>Woodward, Kathleen</t>
  </si>
  <si>
    <t>Statistical Panic: Cultural Politics and Poetics of the Emotions</t>
  </si>
  <si>
    <t>Tadiar, Neferti X. M.</t>
  </si>
  <si>
    <t>Things Fall Away: Philippine Historical Experience and the Makings of Globalization</t>
  </si>
  <si>
    <t>Litvak, Joseph</t>
  </si>
  <si>
    <t>Un-Americans: Jews, the Blacklist, and Stoolpigeon Culture</t>
  </si>
  <si>
    <t>Ramírez, Catherine S.</t>
  </si>
  <si>
    <t>Woman in the Zoot Suit: Gender, Nationalism, and the Cultural Politics of Memory</t>
  </si>
  <si>
    <t>Guy, Donna</t>
  </si>
  <si>
    <t>Women Build the Welfare State: Performing Charity and Creating Rights in Argentina, 1880–1955</t>
  </si>
  <si>
    <t>Brown, Jayna</t>
  </si>
  <si>
    <t>Babylon Girls: Race Mimicry, Black Chorus Line Dancers, and the Modern Body</t>
  </si>
  <si>
    <t>Rustin, Nichole T.; Tucker, Sherrie</t>
  </si>
  <si>
    <t>Big Ears: Listening for Gender in Jazz Studies</t>
  </si>
  <si>
    <t>Frader, Laura Levine</t>
  </si>
  <si>
    <t>Breadwinners and Citizens: Gender in the Making of the French Social Model</t>
  </si>
  <si>
    <t>9780822341826</t>
  </si>
  <si>
    <t>Blake, Debra J.</t>
  </si>
  <si>
    <t>Chicana Sexuality and Gender: Cultural Refiguring in Literature, Oral History, and Art</t>
  </si>
  <si>
    <t>Russell, Catherine</t>
  </si>
  <si>
    <t>Cinema of Naruse Mikio: Women and Japanese Modernity</t>
  </si>
  <si>
    <t>Berlant, Lauren</t>
  </si>
  <si>
    <t>Female Complaint: The Unfinished Business of Sentimentality in American Culture</t>
  </si>
  <si>
    <t>9780822341840</t>
  </si>
  <si>
    <t>Karkazis, Katrina</t>
  </si>
  <si>
    <t>Fixing sex: Intersex, medical authority, and lived experience</t>
  </si>
  <si>
    <t>http://dx.doi.org/10.1215/9780822389217</t>
  </si>
  <si>
    <t>Doyle, Laura</t>
  </si>
  <si>
    <t>Freedom’s Empire: Race and the Rise of the Novel in Atlantic Modernity, 1640–1940</t>
  </si>
  <si>
    <t>9780822341352</t>
  </si>
  <si>
    <t>Hershfield, Joanne</t>
  </si>
  <si>
    <t>Imagining la Chica Moderna: Women, Nation, and Visual Culture in Mexico, 1917–1936</t>
  </si>
  <si>
    <t>9780822342212</t>
  </si>
  <si>
    <t>http://dx.doi.org/10.1215/9780822389286</t>
  </si>
  <si>
    <t>Bumiller, Kristin</t>
  </si>
  <si>
    <t>In an Abusive State: How Neoliberalism Appropriated the Feminist Movement Against Sexual Violence</t>
  </si>
  <si>
    <t>9780822342205</t>
  </si>
  <si>
    <t>Zaborowska, Magdalena J.</t>
  </si>
  <si>
    <t>James Baldwin’s Turkish Decade: Erotics of Exile</t>
  </si>
  <si>
    <t>http://dx.doi.org/10.1215/9780822392408</t>
  </si>
  <si>
    <t>The Modern Girl Around the World Research Group</t>
  </si>
  <si>
    <t>Modern Girl Around the World: Consumption, Modernity, and Globalization</t>
  </si>
  <si>
    <t>http://dx.doi.org/10.1215/9780822389194</t>
  </si>
  <si>
    <t>Cartwright, Lisa</t>
  </si>
  <si>
    <t>Moral Spectatorship: Technologies of Voice and Affect in Postwar Representations of the Child</t>
  </si>
  <si>
    <t>9780822341772</t>
  </si>
  <si>
    <t>Smith, Andrea</t>
  </si>
  <si>
    <t>Native Americans and the Christian Right: The Gendered Politics of Unlikely Alliances</t>
  </si>
  <si>
    <t>9780822341406</t>
  </si>
  <si>
    <t>Tengan, Ty P. Kawika</t>
  </si>
  <si>
    <t>Native Men Remade: Refashioning Gender in Contemporary Hawai’i</t>
  </si>
  <si>
    <t>Yan, Hairong</t>
  </si>
  <si>
    <t>New Masters, New Servants: Development, Migration, and Women Workers in China</t>
  </si>
  <si>
    <t>http://dx.doi.org/10.1215/9780822388654</t>
  </si>
  <si>
    <t>Kraus, Natasha Kirsten</t>
  </si>
  <si>
    <t>New Type of Womanhood: Social Movement and Discursive Politics in Antebellum America</t>
  </si>
  <si>
    <t>http://dx.doi.org/10.1215/9780822390046</t>
  </si>
  <si>
    <t>Carrillo Rowe, Aimee</t>
  </si>
  <si>
    <t>Power Lines: On the Subject of Feminist Alliances</t>
  </si>
  <si>
    <t>Harding, Sandra</t>
  </si>
  <si>
    <t>Sciences from Below: Feminisms, Postcolonialities, and Modernities</t>
  </si>
  <si>
    <t>9780822342595</t>
  </si>
  <si>
    <t>http://dx.doi.org/10.1215/9780822381181</t>
  </si>
  <si>
    <t>Williams, Linda</t>
  </si>
  <si>
    <t>Screening Sex</t>
  </si>
  <si>
    <t>http://dx.doi.org/10.1215/9780822388630</t>
  </si>
  <si>
    <t>Jakobsen, Janet R.; Pellegrini, Ann</t>
  </si>
  <si>
    <t>Secularisms</t>
  </si>
  <si>
    <t>9780822341253</t>
  </si>
  <si>
    <t>http://dx.doi.org/10.1215/9780822388890</t>
  </si>
  <si>
    <t>Sarkar, Mahua</t>
  </si>
  <si>
    <t>Visible Histories, Disappearing Women: Producing Muslim Womanhood in Late Colonial Bengal</t>
  </si>
  <si>
    <t>9780822342151</t>
  </si>
  <si>
    <t>Scott, Jan Wallach</t>
  </si>
  <si>
    <t>Women’s Studies on the Edge</t>
  </si>
  <si>
    <t>9780822342526</t>
  </si>
  <si>
    <t>Archive</t>
  </si>
  <si>
    <t>Boellstorff, Tom</t>
  </si>
  <si>
    <t>A coincidence of desires: anthropology, queer studies, Indonesia</t>
  </si>
  <si>
    <t>http://dx.doi.org/10.1215/9780822389538</t>
  </si>
  <si>
    <t>Nguyen, Mimi Thi; Tu, Thuy Linh Nguyen</t>
  </si>
  <si>
    <t>Alien Encounters</t>
  </si>
  <si>
    <t>Candelario, Ginetta E. B.</t>
  </si>
  <si>
    <t>Black behind the Ears</t>
  </si>
  <si>
    <t>http://dx.doi.org/10.1215/9780822390282</t>
  </si>
  <si>
    <t>Pérez</t>
  </si>
  <si>
    <t>Chicana Art</t>
  </si>
  <si>
    <t>Frueh, Joanna</t>
  </si>
  <si>
    <t>Clairvoyance (For Those In The Desert)</t>
  </si>
  <si>
    <t>http://dx.doi.org/10.1215/9780822390466</t>
  </si>
  <si>
    <t>Hastie, Amelie</t>
  </si>
  <si>
    <t>Cupboards of Curiosity: Women, Recollection, and Film History</t>
  </si>
  <si>
    <t>Added January 2015</t>
  </si>
  <si>
    <t>Gemunden, Gerd; Desjardins, Mary R.</t>
  </si>
  <si>
    <t>Dietrich icon</t>
  </si>
  <si>
    <t>http://dx.doi.org/10.1215/9780822389675</t>
  </si>
  <si>
    <t>cooke, miriam</t>
  </si>
  <si>
    <t>Dissident Syria</t>
  </si>
  <si>
    <t>http://dx.doi.org/10.1215/9780822390565</t>
  </si>
  <si>
    <t>Johnson, Ericka</t>
  </si>
  <si>
    <t>Dreaming of a mail-order husband: Russian-American Internet romance</t>
  </si>
  <si>
    <t>Barry, Kathleen M.</t>
  </si>
  <si>
    <t>Femininity in flight: a history of flight attendants</t>
  </si>
  <si>
    <t>http://dx.doi.org/10.1215/9780822389507</t>
  </si>
  <si>
    <t>Enke, Anne</t>
  </si>
  <si>
    <t>Finding the Movement</t>
  </si>
  <si>
    <t>http://dx.doi.org/10.1215/9780822390381</t>
  </si>
  <si>
    <t>Bunk, Brian D</t>
  </si>
  <si>
    <t>Ghosts of passion: martyrdom, gender, and the origins of the Spanish Civil War</t>
  </si>
  <si>
    <t>http://dx.doi.org/10.1215/9780822389569</t>
  </si>
  <si>
    <t>Goodlad, Lauren M. E.; Bibby, Michael</t>
  </si>
  <si>
    <t>Goth: undead subculture</t>
  </si>
  <si>
    <t>http://dx.doi.org/10.1215/9780822389705</t>
  </si>
  <si>
    <t>Sernett, Milton C.</t>
  </si>
  <si>
    <t>Harriet Tubman</t>
  </si>
  <si>
    <t>9780822340522</t>
  </si>
  <si>
    <t>Valentine, David</t>
  </si>
  <si>
    <t>Imagining Transgender</t>
  </si>
  <si>
    <t>9780822338536</t>
  </si>
  <si>
    <t>Tasker, Yvonne; Negra, Diane</t>
  </si>
  <si>
    <t>Interrogating Postfeminism</t>
  </si>
  <si>
    <t>9780822340140</t>
  </si>
  <si>
    <t>Roberts, Mary</t>
  </si>
  <si>
    <t>Intimate Outsiders</t>
  </si>
  <si>
    <t>9780822339564</t>
  </si>
  <si>
    <t>Literary Studies, British Lit</t>
  </si>
  <si>
    <t>Pena, Milagros</t>
  </si>
  <si>
    <t>Latina activists across borders: women's grassroots organizing in Mexico and Texas</t>
  </si>
  <si>
    <t>9780822339366</t>
  </si>
  <si>
    <t>Boyce Davies, Carole</t>
  </si>
  <si>
    <t>Left of Karl Marx</t>
  </si>
  <si>
    <t>http://dx.doi.org/10.1215/9780822390329</t>
  </si>
  <si>
    <t>Mamo, Laura</t>
  </si>
  <si>
    <t>Queering Reproduction</t>
  </si>
  <si>
    <t>Mavor, Carol</t>
  </si>
  <si>
    <t>Reading Boyishly: Roland Barthes, J. M. Barrie, Jacques Henri Lartigue, Marcel Proust, and D. W. Winnicott</t>
  </si>
  <si>
    <t>Terrorist Assemblages</t>
  </si>
  <si>
    <t>9780822340942</t>
  </si>
  <si>
    <t>Zarkov, Dubravka</t>
  </si>
  <si>
    <t>The Body of War</t>
  </si>
  <si>
    <t>9780822339557</t>
  </si>
  <si>
    <t>The enemy</t>
  </si>
  <si>
    <t>http://dx.doi.org/10.1215/9780822389576</t>
  </si>
  <si>
    <t>Carter, Julian B.</t>
  </si>
  <si>
    <t>The heart of whiteness: normal sexuality and race in America, 1880-1940</t>
  </si>
  <si>
    <t>http://dx.doi.org/10.1215/9780822389583</t>
  </si>
  <si>
    <t>Shimizu, Celine</t>
  </si>
  <si>
    <t>The Hypersexuality of Race</t>
  </si>
  <si>
    <t>9780822340126</t>
  </si>
  <si>
    <t>Davis, Kathy</t>
  </si>
  <si>
    <t>The Making of Our Bodies, Ourselves</t>
  </si>
  <si>
    <t>http://dx.doi.org/10.1215/9780822390251</t>
  </si>
  <si>
    <t>The Postcolonial Careers of Santha Rama Rau</t>
  </si>
  <si>
    <t>http://dx.doi.org/10.1215/9780822390503</t>
  </si>
  <si>
    <t>Keeling, Kara</t>
  </si>
  <si>
    <t>The Witch’s Flight</t>
  </si>
  <si>
    <t>Levine, Elana; Parks, Lisa</t>
  </si>
  <si>
    <t>Undead TV</t>
  </si>
  <si>
    <t>Zulawski, Ann</t>
  </si>
  <si>
    <t>Unequal cures: public health and political change in Bolivia, 1900-1950</t>
  </si>
  <si>
    <t>9780822339007</t>
  </si>
  <si>
    <t>Ferguson, Michaele L.; Marso, Lori Jo</t>
  </si>
  <si>
    <t>W Stands for Women</t>
  </si>
  <si>
    <t>http://dx.doi.org/10.1215/9780822390657</t>
  </si>
  <si>
    <t>Levine, Elana</t>
  </si>
  <si>
    <t>Wallowing in Sex</t>
  </si>
  <si>
    <t>Blaetz, Robin</t>
  </si>
  <si>
    <t>Women’s Experimental Cinema</t>
  </si>
  <si>
    <t>http://dx.doi.org/10.1215/9780822392088</t>
  </si>
  <si>
    <t>Gandhi, Leela</t>
  </si>
  <si>
    <t>Affective communities: anticolonial thought, Fin-De-Sicle radicalism, and the politics of friendship</t>
  </si>
  <si>
    <t>9780822337034</t>
  </si>
  <si>
    <t>Ortner, Sherry B.</t>
  </si>
  <si>
    <t>Anthropology and social theory: culture, power, and the acting subject</t>
  </si>
  <si>
    <t>9780822338116</t>
  </si>
  <si>
    <t>Mao, Douglas; Walkowitz, Rebecca L.</t>
  </si>
  <si>
    <t>Bad modernisms</t>
  </si>
  <si>
    <t>9780822337843</t>
  </si>
  <si>
    <t>Beautiful bottom, beautiful shame: where "Black" meets "queer"</t>
  </si>
  <si>
    <t>9780822337836</t>
  </si>
  <si>
    <t>Brooks, Daphne A.</t>
  </si>
  <si>
    <t>Bodies in Dissent: Spectacular Performances of Race and Freedom, 1850–1910</t>
  </si>
  <si>
    <t>Gross, Kali N.</t>
  </si>
  <si>
    <t>Colored amazons: crime, violence, and Black women in the City of Brotherly Love, 1880-1910</t>
  </si>
  <si>
    <t>9780822337614</t>
  </si>
  <si>
    <t>Kamir, Orit</t>
  </si>
  <si>
    <t>Framed: women in law and film</t>
  </si>
  <si>
    <t>9780822336365</t>
  </si>
  <si>
    <t>Lan, Pei-Chia</t>
  </si>
  <si>
    <t>Global Cinderellas: migrant domestics and newly rich employers in Taiwan</t>
  </si>
  <si>
    <t>9780822337300</t>
  </si>
  <si>
    <t>Half-life of a zealot</t>
  </si>
  <si>
    <t>9780822338758</t>
  </si>
  <si>
    <t>Stoler, Ann Laura</t>
  </si>
  <si>
    <t>Haunted by empire: geographies of intimacy in North American history</t>
  </si>
  <si>
    <t>9780822337379</t>
  </si>
  <si>
    <t>Mendez-Negrete, Josie</t>
  </si>
  <si>
    <t>Las hijas de Juan: daughters betrayed</t>
  </si>
  <si>
    <t>9780822338802</t>
  </si>
  <si>
    <t>Gerstner, David A.</t>
  </si>
  <si>
    <t>Manly arts: masculinity and nation in early American cinema</t>
  </si>
  <si>
    <t>9780822337751</t>
  </si>
  <si>
    <t>Barad, Karen Michelle</t>
  </si>
  <si>
    <t>Meeting the universe halfway: quantum physics and the entanglement of matter and meaning</t>
  </si>
  <si>
    <t>9780822339014</t>
  </si>
  <si>
    <t>Dore, Elizabeth</t>
  </si>
  <si>
    <t>Myths of modernity: peonage and patriarchy in Nicaragua</t>
  </si>
  <si>
    <t>9780822336860</t>
  </si>
  <si>
    <t>Lucey, Michael</t>
  </si>
  <si>
    <t>Never say I: sexuality and the first person in Colette, Gide, and Proust</t>
  </si>
  <si>
    <t>9780822338574</t>
  </si>
  <si>
    <t>Literary Studies, European Lit</t>
  </si>
  <si>
    <t>Buszek, Maria Elena</t>
  </si>
  <si>
    <t>Pin-up grrrls: feminism, sexuality, popular culture</t>
  </si>
  <si>
    <t>9780822337348</t>
  </si>
  <si>
    <t>Queer phenomenology: orientations, objects, others</t>
  </si>
  <si>
    <t>9780822338611</t>
  </si>
  <si>
    <t>Sick building syndrome and the problem of uncertainty: environmental politics, technoscience, and women workers</t>
  </si>
  <si>
    <t>9780822336594</t>
  </si>
  <si>
    <t>Sinha, Mrinalini</t>
  </si>
  <si>
    <t>Specters of Mother India: the global restructuring of an Empire</t>
  </si>
  <si>
    <t>9780822337829</t>
  </si>
  <si>
    <t>Shohat, Ella</t>
  </si>
  <si>
    <t>Taboo memories, diasporic voices</t>
  </si>
  <si>
    <t>9780822337584</t>
  </si>
  <si>
    <t>The age of the world target: self-referentiality in war, theory, and comparative work</t>
  </si>
  <si>
    <t>9780822337324</t>
  </si>
  <si>
    <t>Povinelli, Elizabeth A.</t>
  </si>
  <si>
    <t>The empire of love: toward a theory of intimacy, genealogy, and carnality</t>
  </si>
  <si>
    <t>9780822338369</t>
  </si>
  <si>
    <t>Das Gupta, Monisha</t>
  </si>
  <si>
    <t>Unruly immigrants: rights, activism, and transnational South Asian politics in the United States</t>
  </si>
  <si>
    <t>9780822338581</t>
  </si>
  <si>
    <t>Jaquette, Jane S.; Summerfield, Gale</t>
  </si>
  <si>
    <t>Women and gender equity in development theory and practice: institutions, resources, and mobilization</t>
  </si>
  <si>
    <t>9780822337003</t>
  </si>
  <si>
    <t>Economics/Development</t>
  </si>
  <si>
    <t>Hornstein, Jeffrey M.</t>
  </si>
  <si>
    <t>A nation of realtors: a cultural history of the twentieth-century American middle class</t>
  </si>
  <si>
    <t>9780822335283</t>
  </si>
  <si>
    <t>Butt, Gavin</t>
  </si>
  <si>
    <t>Between you and me: queer disclosures in the New York art world, 1948-1963</t>
  </si>
  <si>
    <t>9780822334866</t>
  </si>
  <si>
    <t>Stephens, Michelle Ann</t>
  </si>
  <si>
    <t>Black Empire</t>
  </si>
  <si>
    <t>9780822335511</t>
  </si>
  <si>
    <t>Johnson, E. Patrick; Henderson, Mae</t>
  </si>
  <si>
    <t>Black queer studies: a critical anthology</t>
  </si>
  <si>
    <t>9780822336297</t>
  </si>
  <si>
    <t>Ballantyne, Tony; Burton, Antoinette M.</t>
  </si>
  <si>
    <t>Bodies in Contact</t>
  </si>
  <si>
    <t>9780822334552</t>
  </si>
  <si>
    <t>Volkman, Toby Alice</t>
  </si>
  <si>
    <t>Cultures of Transnational Adoption</t>
  </si>
  <si>
    <t>9780822335764</t>
  </si>
  <si>
    <t>Mendez, Jennifer Bickham</t>
  </si>
  <si>
    <t>From the revolution to the Maquiladoras: gender, labor, and globalization in Nicaragua</t>
  </si>
  <si>
    <t>9780822335528</t>
  </si>
  <si>
    <t>Scully, Pamela; Paton, Diana</t>
  </si>
  <si>
    <t>Gender and slave emancipation in the Atlantic world</t>
  </si>
  <si>
    <t>9780822335818</t>
  </si>
  <si>
    <t>Kurotani, Sawa</t>
  </si>
  <si>
    <t>Home Away from Home: Japanese Corporate Wives in the United States</t>
  </si>
  <si>
    <t>Caulfield, Sueann; Chambers, Sarah C; Putnam, Lara</t>
  </si>
  <si>
    <t>Honor, Status, and Law in Modern Latin America</t>
  </si>
  <si>
    <t>9780822335757</t>
  </si>
  <si>
    <t>Frank, Marcie</t>
  </si>
  <si>
    <t>How to be an intellectual in the age of TV: the lessons of Gore Vidal</t>
  </si>
  <si>
    <t>9780822336020</t>
  </si>
  <si>
    <t>Riley, Denise</t>
  </si>
  <si>
    <t>Impersonal Passion</t>
  </si>
  <si>
    <t>9780822335009</t>
  </si>
  <si>
    <t>Gopinath, Gayatri</t>
  </si>
  <si>
    <t>Impossible Desires</t>
  </si>
  <si>
    <t>9780822335016</t>
  </si>
  <si>
    <t>Cohan, Steven</t>
  </si>
  <si>
    <t>Incongruous entertainment: camp, cultural value, and the MGM musical</t>
  </si>
  <si>
    <t>9780822335573</t>
  </si>
  <si>
    <t>Springer, Kimberly</t>
  </si>
  <si>
    <t>Living for the Revolution</t>
  </si>
  <si>
    <t>9780822334811</t>
  </si>
  <si>
    <t>http://dx.doi.org/10.1215/9780822386858</t>
  </si>
  <si>
    <t>Pun, Ngai</t>
  </si>
  <si>
    <t>Made in China</t>
  </si>
  <si>
    <t>9781932643183</t>
  </si>
  <si>
    <t>Moon, Seungsook</t>
  </si>
  <si>
    <t>Militarized modernity and gendered citizenship in South Korea</t>
  </si>
  <si>
    <t>9780822336273</t>
  </si>
  <si>
    <t>Alexander, M. Jacqui</t>
  </si>
  <si>
    <t>Pedagogies of Crossing</t>
  </si>
  <si>
    <t>9780822336075</t>
  </si>
  <si>
    <t>Roman, David</t>
  </si>
  <si>
    <t>Performance in America: contemporary U.S. culture and the performing arts</t>
  </si>
  <si>
    <t>9780822336754</t>
  </si>
  <si>
    <t>Freccero, Carla</t>
  </si>
  <si>
    <t>Queer/early/modern</t>
  </si>
  <si>
    <t>9780822336785</t>
  </si>
  <si>
    <t>http://dx.doi.org/10.1215/9780822387169</t>
  </si>
  <si>
    <t>Olcott, Jocelyn</t>
  </si>
  <si>
    <t>Revolutionary women in postrevolutionary Mexico</t>
  </si>
  <si>
    <t>9780822336532</t>
  </si>
  <si>
    <t>Adams, Vincanne; Pigg, Stacy Leigh</t>
  </si>
  <si>
    <t>Sex in Development</t>
  </si>
  <si>
    <t>9780822334798</t>
  </si>
  <si>
    <t>Hewitt, Andrew</t>
  </si>
  <si>
    <t>Social choreography: ideology as performance in dance and everyday movement</t>
  </si>
  <si>
    <t>9780822335023</t>
  </si>
  <si>
    <t>Dance &amp; Dance History</t>
  </si>
  <si>
    <t>Martin, Dale B.; Miller, Patricia Cox</t>
  </si>
  <si>
    <t>The cultural turn in late ancient studies: gender, asceticism, and historiography</t>
  </si>
  <si>
    <t>9780822334118</t>
  </si>
  <si>
    <t>Classics</t>
  </si>
  <si>
    <t>The Ellis Island Snow Globe</t>
  </si>
  <si>
    <t>9780822335788</t>
  </si>
  <si>
    <t>Ghodsee, Kristen Rogheh</t>
  </si>
  <si>
    <t>The Red Riviera: gender, tourism, and postsocialism on the Black Sea</t>
  </si>
  <si>
    <t>9780822336501</t>
  </si>
  <si>
    <t>Grosz, E. A.</t>
  </si>
  <si>
    <t>Time travels: feminism, nature, power</t>
  </si>
  <si>
    <t>9780822335535</t>
  </si>
  <si>
    <t>Mangan, Jane E.</t>
  </si>
  <si>
    <t>Trading roles: gender, ethnicity, and the urban economy in colonial Potos­</t>
  </si>
  <si>
    <t>9780822334583</t>
  </si>
  <si>
    <t>Transnational America: feminisms, diasporas, neoliberalisms</t>
  </si>
  <si>
    <t>9780822335320</t>
  </si>
  <si>
    <t>Gilman, Charlotte Perkins</t>
  </si>
  <si>
    <t>What Diantha Did</t>
  </si>
  <si>
    <t>9780822335078</t>
  </si>
  <si>
    <t>Fiction</t>
  </si>
  <si>
    <t>Hall, David D.</t>
  </si>
  <si>
    <t>Witch-Hunting in Seventeenth-Century New England: A Documentary History 1638-1693</t>
  </si>
  <si>
    <t>9780822336846</t>
  </si>
  <si>
    <t>Stephen, Lynn</t>
  </si>
  <si>
    <t>Zapotec Women</t>
  </si>
  <si>
    <t>9780822336037</t>
  </si>
  <si>
    <t>Lombroso, Cesare; Ferrero, Guglielmo; Rafter, Nicole Hahn; Gibson, Mary</t>
  </si>
  <si>
    <t>Criminal woman, the prostitute, and the normal woman</t>
  </si>
  <si>
    <t>9780822332077</t>
  </si>
  <si>
    <t>Wallace, Michele</t>
  </si>
  <si>
    <t>Dark designs and visual culture</t>
  </si>
  <si>
    <t>9780822334279</t>
  </si>
  <si>
    <t>Yoda, Tomiko</t>
  </si>
  <si>
    <t>Gender and national literature: Heian texts in the constructions of Japanese modernity</t>
  </si>
  <si>
    <t>9780822331872</t>
  </si>
  <si>
    <t>Literary Studies, Asian Lit</t>
  </si>
  <si>
    <t>Eribon, Didier; Lucey, Michael</t>
  </si>
  <si>
    <t>Insult and the making of the gay self</t>
  </si>
  <si>
    <t>9780822332862</t>
  </si>
  <si>
    <t>Squier, Susan Merrill</t>
  </si>
  <si>
    <t>Liminal lives: imagining the human at the frontiers of biomedicine</t>
  </si>
  <si>
    <t>9780822333814</t>
  </si>
  <si>
    <t>Richard, Nelly</t>
  </si>
  <si>
    <t>Masculine/feminine: practices of difference(s)</t>
  </si>
  <si>
    <t>9780822333029</t>
  </si>
  <si>
    <t>Paton, Diana</t>
  </si>
  <si>
    <t>No bond but the law: punishment, race, and gender in Jamaican state formation, 1780-1870</t>
  </si>
  <si>
    <t>9780822334019</t>
  </si>
  <si>
    <t>Edelman, Lee</t>
  </si>
  <si>
    <t>No future: queer theory and the death drive</t>
  </si>
  <si>
    <t>9780822333593</t>
  </si>
  <si>
    <t>Porn Studies</t>
  </si>
  <si>
    <t>Wilson, Elizabeth A.</t>
  </si>
  <si>
    <t>Psychosomatic</t>
  </si>
  <si>
    <t>9780822333562</t>
  </si>
  <si>
    <t>Shaw, Gwendolyn DuBois</t>
  </si>
  <si>
    <t>Seeing the Unspeakable</t>
  </si>
  <si>
    <t>9780822333616</t>
  </si>
  <si>
    <t>Halkias, Alexandra</t>
  </si>
  <si>
    <t>The Empty Cradle of Democracy</t>
  </si>
  <si>
    <t>9780822333111</t>
  </si>
  <si>
    <t>The insubordination of signs: political change, cultural transformation, and poetics of the crisis</t>
  </si>
  <si>
    <t>9780822333272</t>
  </si>
  <si>
    <t>The nick of time: politics, evolution, and the untimely</t>
  </si>
  <si>
    <t>9780822334002</t>
  </si>
  <si>
    <t>Barlow, Tani E.</t>
  </si>
  <si>
    <t>The question of women in Chinese feminism</t>
  </si>
  <si>
    <t>9780822332817</t>
  </si>
  <si>
    <t>Kim, Kyung Hyun</t>
  </si>
  <si>
    <t>The remasculinization of Korean cinema</t>
  </si>
  <si>
    <t>9780822332787</t>
  </si>
  <si>
    <t>This was not our war: Bosnian women reclaiming the peace</t>
  </si>
  <si>
    <t>9780822333555</t>
  </si>
  <si>
    <t>Grever, Maria; Waaldijk, Berteke</t>
  </si>
  <si>
    <t>Transforming the public sphere: the Dutch national exhibition of women's labor in 1898</t>
  </si>
  <si>
    <t>9780822332589</t>
  </si>
  <si>
    <t>DeKoven, Marianne</t>
  </si>
  <si>
    <t>Utopia limited: the sixties and the emergence of the postmodern</t>
  </si>
  <si>
    <t>9780822332800</t>
  </si>
  <si>
    <t>Weinbaum, Alys Eve</t>
  </si>
  <si>
    <t>Wayward reproductions: genealogies of race and nation in transatlantic modern thought</t>
  </si>
  <si>
    <t>9780822333036</t>
  </si>
  <si>
    <t>What's love got to do with it?: transnational desires and sex tourism in the Dominican Republic</t>
  </si>
  <si>
    <t>9780822332596</t>
  </si>
  <si>
    <t>An archive of feelings: trauma, sexuality, and lesbian public cultures</t>
  </si>
  <si>
    <t>9780822330769</t>
  </si>
  <si>
    <t>Johnson, E. Patrick</t>
  </si>
  <si>
    <t>Appropriating Blackness: performance and the politics of authenticity</t>
  </si>
  <si>
    <t>9780822331544</t>
  </si>
  <si>
    <t>Freedman, Diane P.; Frey, Olivia</t>
  </si>
  <si>
    <t>Autobiographical writing across the disciplines: a reader</t>
  </si>
  <si>
    <t>9780822332008</t>
  </si>
  <si>
    <t>Gutmann, Matthew C.</t>
  </si>
  <si>
    <t>Changing men and masculinities in Latin America</t>
  </si>
  <si>
    <t>9780822330349</t>
  </si>
  <si>
    <t>Arredondo, Gabriela F.</t>
  </si>
  <si>
    <t>Chicana feminisms: a critical reader</t>
  </si>
  <si>
    <t>9780822331056</t>
  </si>
  <si>
    <t>John, Catherine A.</t>
  </si>
  <si>
    <t>Clear word and third sight: folk groundings and diasporic consciousness in African Caribbean writing</t>
  </si>
  <si>
    <t>9780822332329</t>
  </si>
  <si>
    <t>http://dx.doi.org/10.1215/9780822385097</t>
  </si>
  <si>
    <t>Bartra, Eli</t>
  </si>
  <si>
    <t>Crafting gender: women and folk art in Latin America and the Caribbean</t>
  </si>
  <si>
    <t>9780822331827</t>
  </si>
  <si>
    <t>Sanchez-Pardo, Esther</t>
  </si>
  <si>
    <t>Cultures of the death drive: Melanie Klein and modernist melancholia</t>
  </si>
  <si>
    <t>9780822330097</t>
  </si>
  <si>
    <t>Khanna, Ranjana</t>
  </si>
  <si>
    <t>Dark continents: psychoanalysis and colonialism</t>
  </si>
  <si>
    <t>9780822330554</t>
  </si>
  <si>
    <t>Gremillion, Helen</t>
  </si>
  <si>
    <t>Feeding anorexia: gender and power at a treatment center</t>
  </si>
  <si>
    <t>9780822331339</t>
  </si>
  <si>
    <t>Manalansan, Martin F.</t>
  </si>
  <si>
    <t>Global divas: Filipino gay men in the diaspora</t>
  </si>
  <si>
    <t>9780822332046</t>
  </si>
  <si>
    <t>Taylor, Diana; Costantino, Roselyn</t>
  </si>
  <si>
    <t>Holy terrors: Latin American women perform</t>
  </si>
  <si>
    <t>9780822332275</t>
  </si>
  <si>
    <t>Lesbian rule: cultural criticism and the value of desire</t>
  </si>
  <si>
    <t>9780822331551</t>
  </si>
  <si>
    <t>Love saves the day: a history of American dance music culture, 1970-1979</t>
  </si>
  <si>
    <t>9780822331858</t>
  </si>
  <si>
    <t>Kent, Kathryn R.</t>
  </si>
  <si>
    <t>Making girls into women: American women's writing and the rise of lesbian identity</t>
  </si>
  <si>
    <t>9780822330301</t>
  </si>
  <si>
    <t>Berry, Chris; Martin, Fran; Yue, Audrey</t>
  </si>
  <si>
    <t>Mobile cultures: new media in queer Asia</t>
  </si>
  <si>
    <t>9780822330509</t>
  </si>
  <si>
    <t>Bose, Purnima</t>
  </si>
  <si>
    <t>Organizing empire: individualism, collective agency, and India</t>
  </si>
  <si>
    <t>9780822327592</t>
  </si>
  <si>
    <t>Metzl, Jonathan</t>
  </si>
  <si>
    <t>Prozac on the Couch</t>
  </si>
  <si>
    <t>9780822330615</t>
  </si>
  <si>
    <t>Olcott, Jocelyn; Vaughan, Mary K.; Cano, Gabriela</t>
  </si>
  <si>
    <t>Sex in revolution: gender, politics, and power in modern Mexico</t>
  </si>
  <si>
    <t>9780822338840</t>
  </si>
  <si>
    <t>Green, Anna Katharine</t>
  </si>
  <si>
    <t>That affair next door ;and, Lost man's lane</t>
  </si>
  <si>
    <t>9780822331537</t>
  </si>
  <si>
    <t>The crux</t>
  </si>
  <si>
    <t>9780822331797</t>
  </si>
  <si>
    <t>Victor, Metta Fuller</t>
  </si>
  <si>
    <t>The dead letter, &amp; The figure eight</t>
  </si>
  <si>
    <t>9780822331773</t>
  </si>
  <si>
    <t>Oudshoorn, Nelly</t>
  </si>
  <si>
    <t>The male pill: a biography of a technology in the making</t>
  </si>
  <si>
    <t>9780822331582</t>
  </si>
  <si>
    <t>Finucci, Valeria</t>
  </si>
  <si>
    <t>The manly masquerade: masculinity, paternity, and castration in the Italian Renaissance</t>
  </si>
  <si>
    <t>9780822330547</t>
  </si>
  <si>
    <t>The misfit of the family: Balzac and the social forms of sexuality</t>
  </si>
  <si>
    <t>9780822331568</t>
  </si>
  <si>
    <t>Sato, Barbara Hamill</t>
  </si>
  <si>
    <t>The new Japanese woman: modernity, media, and women in interwar Japan</t>
  </si>
  <si>
    <t>9780822330080</t>
  </si>
  <si>
    <t>Sunder Rajan, Rajeswari</t>
  </si>
  <si>
    <t>The scandal of the state: women, law, and citizenship in postcolonial India</t>
  </si>
  <si>
    <t>9780822330356</t>
  </si>
  <si>
    <t>Sedgwick, Eve Kosofsky; Frank, Adam</t>
  </si>
  <si>
    <t>Touching feeling: affect, pedagogy, performativity</t>
  </si>
  <si>
    <t>9780822330288</t>
  </si>
  <si>
    <t>Beckman, Karen Redrobe</t>
  </si>
  <si>
    <t>Vanishing women: magic, film, and feminism</t>
  </si>
  <si>
    <t>9780822331254</t>
  </si>
  <si>
    <t>Thompson, Cooper; Schaefer, Emmett Robert; Brod, Harry</t>
  </si>
  <si>
    <t>White men challenging racism: 35 personal stories</t>
  </si>
  <si>
    <t>9780822330844</t>
  </si>
  <si>
    <t>Fodor, Eva</t>
  </si>
  <si>
    <t>Working difference: women's working lives in Hungary and Austria, 1945-1995</t>
  </si>
  <si>
    <t>9780822330776</t>
  </si>
  <si>
    <t>Spielvogel, Laura</t>
  </si>
  <si>
    <t>Working out in Japan: shaping the female body in Tokyo fitness clubs</t>
  </si>
  <si>
    <t>9780822330370</t>
  </si>
  <si>
    <t>Bean, Jennifer M.; Negra, Diane</t>
  </si>
  <si>
    <t>A feminist reader in early cinema</t>
  </si>
  <si>
    <t>9780822330257</t>
  </si>
  <si>
    <t>Anecdotal Theory</t>
  </si>
  <si>
    <t>Carr, Robert</t>
  </si>
  <si>
    <t>Black nationalism in the new world: reading the African-American and West Indian experience</t>
  </si>
  <si>
    <t>9780822329824</t>
  </si>
  <si>
    <t>Kang, Hyun Yi</t>
  </si>
  <si>
    <t>Compositional subjects: enfiguring Asian/American women</t>
  </si>
  <si>
    <t>9780822328834</t>
  </si>
  <si>
    <t>Wallace, Maurice O.</t>
  </si>
  <si>
    <t>Constructing the Black masculine: identity and ideality in African American men's literature and culture, 1775-1995</t>
  </si>
  <si>
    <t>9780822328544</t>
  </si>
  <si>
    <t>Messer-Davidow, Ellen</t>
  </si>
  <si>
    <t>Disciplining feminism: from social activism to academic discourse</t>
  </si>
  <si>
    <t>9780822328292</t>
  </si>
  <si>
    <t>Brady, Mary Pat</t>
  </si>
  <si>
    <t>Extinct lands, temporal geographies: Chicana literature and the urgency of space</t>
  </si>
  <si>
    <t>9780822330059</t>
  </si>
  <si>
    <t>Mohanty, Chandra Talpade</t>
  </si>
  <si>
    <t>Feminism without borders: decolonizing theory, practicing solidarity</t>
  </si>
  <si>
    <t>9780822330103</t>
  </si>
  <si>
    <t>Castaneda, Claudia</t>
  </si>
  <si>
    <t>Figurations: child, bodies, worlds</t>
  </si>
  <si>
    <t>9780822329589</t>
  </si>
  <si>
    <t>Nugent, Bruce; Wirth, Thomas H.</t>
  </si>
  <si>
    <t>Gay rebel of the Harlem renaissance: selections from the work of Richard Bruce Nugent</t>
  </si>
  <si>
    <t>9780822328865</t>
  </si>
  <si>
    <t>Frank, Katherine</t>
  </si>
  <si>
    <t>G-strings and sympathy: strip club regulars and male desire</t>
  </si>
  <si>
    <t>9780822329817</t>
  </si>
  <si>
    <t>Landscape with human figure</t>
  </si>
  <si>
    <t>9780822328759</t>
  </si>
  <si>
    <t>Brown, Wendy; Halley, Janet E.</t>
  </si>
  <si>
    <t>Left legalism/left critique</t>
  </si>
  <si>
    <t>9780822329756</t>
  </si>
  <si>
    <t>Burlein, Ann</t>
  </si>
  <si>
    <t>Lift high the cross: where white supremacy and the Christian right converge</t>
  </si>
  <si>
    <t>9780822328377</t>
  </si>
  <si>
    <t>Davidson, Cathy N.; Hatcher, Jessamyn</t>
  </si>
  <si>
    <t>No more separate spheres!: a next wave American studies reader</t>
  </si>
  <si>
    <t>9780822328780</t>
  </si>
  <si>
    <t>Ding, Naifei</t>
  </si>
  <si>
    <t>Obscene things: sexual politics in Jin Ping Mei</t>
  </si>
  <si>
    <t>9780822329015</t>
  </si>
  <si>
    <t>Beaulieu, Jill; Roberts, Mary</t>
  </si>
  <si>
    <t>Orientalism's interlocutors: painting, architecture, photography</t>
  </si>
  <si>
    <t>9780822328599</t>
  </si>
  <si>
    <t>Partners in conflict: the politics of gender, sexuality, and labor in the Chilean agrarian reform, 1950-1973</t>
  </si>
  <si>
    <t>9780822329077</t>
  </si>
  <si>
    <t>The wedding complex: forms of belonging in modern American culture</t>
  </si>
  <si>
    <t>9780822329534</t>
  </si>
  <si>
    <t>D'Emilio, John</t>
  </si>
  <si>
    <t>The world turned: essays on gay history, politics, and culture</t>
  </si>
  <si>
    <t>9780822329305</t>
  </si>
  <si>
    <t>Ossman, Susan</t>
  </si>
  <si>
    <t>Three faces of beauty: Casablanca, Paris, Cairo</t>
  </si>
  <si>
    <t>9780822328810</t>
  </si>
  <si>
    <t>Sarker, Sonita; De, Esha Niyogi</t>
  </si>
  <si>
    <t>Trans-status subjects: gender in the globalization of South and Southeast Asia</t>
  </si>
  <si>
    <t>9780822329558</t>
  </si>
  <si>
    <t>Reuque Paillalef, Rosa Isolde; Mallon, Florencia E.</t>
  </si>
  <si>
    <t>When a flower is reborn: the life and times of a Mapuche feminist</t>
  </si>
  <si>
    <t>9780822329343</t>
  </si>
  <si>
    <t>DiPiero, Thomas</t>
  </si>
  <si>
    <t>White men aren't</t>
  </si>
  <si>
    <t>9780822329336</t>
  </si>
  <si>
    <t>Women's studies on its own: a next wave reader in institutional change</t>
  </si>
  <si>
    <t>9780822329503</t>
  </si>
  <si>
    <t>Tinkcom, Matthew</t>
  </si>
  <si>
    <t xml:space="preserve">Working like a homosexual: camp, capital, and cinema </t>
  </si>
  <si>
    <t>9780822328629</t>
  </si>
  <si>
    <t>Slane, Andrea</t>
  </si>
  <si>
    <t>A not so foreign affair: fascism, sexuality, and the cultural rhetoric of democracy</t>
  </si>
  <si>
    <t>9780822326847</t>
  </si>
  <si>
    <t>Chatterjee, Piya</t>
  </si>
  <si>
    <t>A time for tea: women, labor, and post/colonial politics on an Indian plantation</t>
  </si>
  <si>
    <t>9780822326793</t>
  </si>
  <si>
    <t>Norton, Barbara T.; Gheith, Jehanne M.</t>
  </si>
  <si>
    <t>An improper profession: women, gender, and journalism in late Imperial Russia</t>
  </si>
  <si>
    <t>9780822325567</t>
  </si>
  <si>
    <t>Fabricating women: the seamstresses of Old Regime France, 1675-1791</t>
  </si>
  <si>
    <t>9780822326625</t>
  </si>
  <si>
    <t>http://dx.doi.org/10.1215/9780822383062</t>
  </si>
  <si>
    <t>Walton, Jean</t>
  </si>
  <si>
    <t>Fair sex, savage dreams: race, psychoanalysis, sexual difference</t>
  </si>
  <si>
    <t>9780822326038</t>
  </si>
  <si>
    <t>Nealon, Christopher S.</t>
  </si>
  <si>
    <t>Foundlings: lesbian and gay historical emotion before Stonewall</t>
  </si>
  <si>
    <t>9780822326885</t>
  </si>
  <si>
    <t>DeAngelis, Michael</t>
  </si>
  <si>
    <t>Gay fandom and crossover stardom: James Dean, Mel Gibson, and Keanu Reeves</t>
  </si>
  <si>
    <t>9780822327288</t>
  </si>
  <si>
    <t>Finucci, Valeria; Brownlee, Kevin</t>
  </si>
  <si>
    <t>Generation and degeneration: tropes of reproduction in literature and history from antiquity through early modern Europe</t>
  </si>
  <si>
    <t>9780822326557</t>
  </si>
  <si>
    <t>Wildenthal, Lora</t>
  </si>
  <si>
    <t>German women for empire, 1884-1945</t>
  </si>
  <si>
    <t>9780822328070</t>
  </si>
  <si>
    <t>Hutchison, Elizabeth Q.</t>
  </si>
  <si>
    <t>Labors appropriate to their sex: gender, labor, and politics in urban Chile, 1900-1930</t>
  </si>
  <si>
    <t>9780822327325</t>
  </si>
  <si>
    <t>Dopico Black, Georgina</t>
  </si>
  <si>
    <t>Perfect wives, other women: adultery and Inquisition in early modern Spain</t>
  </si>
  <si>
    <t>9780822326502</t>
  </si>
  <si>
    <t>Post, Robert; Appiah, Anthony</t>
  </si>
  <si>
    <t>Prejudicial appearances: the logic of American antidiscrimination law</t>
  </si>
  <si>
    <t>9780822327028</t>
  </si>
  <si>
    <t>Howard, June</t>
  </si>
  <si>
    <t>Publishing the family</t>
  </si>
  <si>
    <t>9780822327622</t>
  </si>
  <si>
    <t>Green, Venus</t>
  </si>
  <si>
    <t>Race on the line: gender, labor, and technology in the Bell System, 1880-1980</t>
  </si>
  <si>
    <t>9780822325543</t>
  </si>
  <si>
    <t>Eng, David L.</t>
  </si>
  <si>
    <t>Racial castration: managing masculinity in Asian America</t>
  </si>
  <si>
    <t>9780822326311</t>
  </si>
  <si>
    <t>Swing Shift</t>
  </si>
  <si>
    <t>9780822324850</t>
  </si>
  <si>
    <t>Latina Feminist Group</t>
  </si>
  <si>
    <t>Telling to live: Latina feminist testimonios</t>
  </si>
  <si>
    <t>9780822327554</t>
  </si>
  <si>
    <t>Masiello, Francine</t>
  </si>
  <si>
    <t>The art of transition: Latin American culture and  neoliberal crisis</t>
  </si>
  <si>
    <t>9780822328063</t>
  </si>
  <si>
    <t>Stokes, Mason Boyd</t>
  </si>
  <si>
    <t>The color of sex: whiteness, heterosexuality, and the fictions of white supremacy</t>
  </si>
  <si>
    <t>9780822326267</t>
  </si>
  <si>
    <t>Brander Rasmussen, Birgit</t>
  </si>
  <si>
    <t>The making and unmaking of whiteness</t>
  </si>
  <si>
    <t>9780822327301</t>
  </si>
  <si>
    <t>Layoun, Mary N.</t>
  </si>
  <si>
    <t>Wedded to the Land?</t>
  </si>
  <si>
    <t>9780822325079</t>
  </si>
  <si>
    <t>Willa Cather and others</t>
  </si>
  <si>
    <t>9780822326779</t>
  </si>
  <si>
    <t>Kelsky, Karen</t>
  </si>
  <si>
    <t>Women on the verge: Japanese women, Western dreams</t>
  </si>
  <si>
    <t>9780822328056</t>
  </si>
  <si>
    <t>Prieto, Rene</t>
  </si>
  <si>
    <t>Body of Writing</t>
  </si>
  <si>
    <t>9780822324515</t>
  </si>
  <si>
    <t>Udovicki, Jasminka; Ridgeway, James</t>
  </si>
  <si>
    <t>Burn This House: The Making and Unmaking of Yugoslavia</t>
  </si>
  <si>
    <t>http://dx.doi.org/10.1215/9780822380917</t>
  </si>
  <si>
    <t>General Interest</t>
  </si>
  <si>
    <t>Tang, Xiaobing</t>
  </si>
  <si>
    <t>Chinese Modern: The Heroic and the Quotidan</t>
  </si>
  <si>
    <t>http://dx.doi.org/10.1215/9780822380887</t>
  </si>
  <si>
    <t>Farnsworth-Alvear, Ann</t>
  </si>
  <si>
    <t>Dulcinea in the Factory</t>
  </si>
  <si>
    <t>9780822324614</t>
  </si>
  <si>
    <t>Ray, Sangeeta</t>
  </si>
  <si>
    <t>En-gendering India: woman and nation in colonial and postcolonial narratives</t>
  </si>
  <si>
    <t>9780822324539</t>
  </si>
  <si>
    <t>Oyama, Susan</t>
  </si>
  <si>
    <t>Evolution's eye: a systems view of the biology-culture divide</t>
  </si>
  <si>
    <t>9780822324362</t>
  </si>
  <si>
    <t>Psychology</t>
  </si>
  <si>
    <t>Hidden Histories of Gender</t>
  </si>
  <si>
    <t>9780822324348</t>
  </si>
  <si>
    <t>http://dx.doi.org/10.1215/9780822380238</t>
  </si>
  <si>
    <t>Findlay, Eileen J. Suárez</t>
  </si>
  <si>
    <t>Imposing Decency: The Politics of Sexuality and Race in Puerto Rico, 1870–1920</t>
  </si>
  <si>
    <t>Caulfield, Sueann</t>
  </si>
  <si>
    <t>In Defense of Honor: Sexual Morality, Modernity, and Nation in Early-Twentieth-Century Brazil</t>
  </si>
  <si>
    <t>Davis, Simone Weil</t>
  </si>
  <si>
    <t>Living Up to the Ads: Gender Fictions of the 1920s</t>
  </si>
  <si>
    <t>Bee, Susan; Schor, Mira</t>
  </si>
  <si>
    <t>M/E/A/N/I/N/G</t>
  </si>
  <si>
    <t>9780822325345</t>
  </si>
  <si>
    <t>Margaret Mead Made Me Gay</t>
  </si>
  <si>
    <t>9780822326045</t>
  </si>
  <si>
    <t>Zhong, Xueping</t>
  </si>
  <si>
    <t>Masculinity Besieged?: Issues of Modernity and Male Subjectivity in Chinese Literature of the Late Twentieth Century</t>
  </si>
  <si>
    <t>Borenstein, Eliot</t>
  </si>
  <si>
    <t>Men without Women: Masculinity and Revolution in Russian Fiction, 1917–1929</t>
  </si>
  <si>
    <t>Modern Chinese Literary and Cultural Studies</t>
  </si>
  <si>
    <t>9780822325840</t>
  </si>
  <si>
    <t>Somerville, Siobhan B.</t>
  </si>
  <si>
    <t>Queering the Color Line: Race and the Invention of Homosexuality in American Culture</t>
  </si>
  <si>
    <t>Holland, Sharon Patricia</t>
  </si>
  <si>
    <t>Raising the Dead</t>
  </si>
  <si>
    <t>9780822324751</t>
  </si>
  <si>
    <t>Kahn, Susan Martha</t>
  </si>
  <si>
    <t>Reproducing Jews: A Cultural Account of Assisted Conception in Israel</t>
  </si>
  <si>
    <t>Duggan, Lisa</t>
  </si>
  <si>
    <t>Sapphic Slashers</t>
  </si>
  <si>
    <t>9780822326090</t>
  </si>
  <si>
    <t>Kete, Mary Louise</t>
  </si>
  <si>
    <t>Sentimental Collaborations: Mourning and Middle-Class Identity in Nineteenth-Century America</t>
  </si>
  <si>
    <t>Sentimental Materialism: Gender, Commodity Culture, and Nineteenth-Century American Literature</t>
  </si>
  <si>
    <t>Salecl, Renata</t>
  </si>
  <si>
    <t>Sexuation</t>
  </si>
  <si>
    <t>9780822324379</t>
  </si>
  <si>
    <t>Peri Rossi, Cristina; Rudder, Robert S.; Arjona, Gloria</t>
  </si>
  <si>
    <t>Solitaire of Love</t>
  </si>
  <si>
    <t>Farmer, Brett</t>
  </si>
  <si>
    <t>Spectacular Passions</t>
  </si>
  <si>
    <t>9780822325598</t>
  </si>
  <si>
    <t>Waugh, Thomas</t>
  </si>
  <si>
    <t>The Fruit Machine</t>
  </si>
  <si>
    <t>9780822324331</t>
  </si>
  <si>
    <t>Schwarz, Kathryn</t>
  </si>
  <si>
    <t>Tough Love: Amazon Encounters in the English Renaissance</t>
  </si>
  <si>
    <t>http://dx.doi.org/10.1215/9780822378044</t>
  </si>
  <si>
    <t>Clarke, Eric O.</t>
  </si>
  <si>
    <t>Virtuous vice: homoeroticism and the public sphere</t>
  </si>
  <si>
    <t>9780822325130</t>
  </si>
  <si>
    <t>Hunt, Nancy Rose</t>
  </si>
  <si>
    <t>A Colonial Lexicon</t>
  </si>
  <si>
    <t>9780822323310</t>
  </si>
  <si>
    <t>Sharpley-Whiting, T. Denean</t>
  </si>
  <si>
    <t>Black Venus: sexualized savages, primal fears, and primitive narratives in French</t>
  </si>
  <si>
    <t>9780822323075</t>
  </si>
  <si>
    <t>Burns, Kathryn</t>
  </si>
  <si>
    <t>Colonial Habits: Convents and the Spiritual Economy of Cuzco, Peru</t>
  </si>
  <si>
    <t>Getting medieval: sexualities and communities, pre- and postmodern</t>
  </si>
  <si>
    <t>9780822323303</t>
  </si>
  <si>
    <t>High tech and high heels in the global economy: women, work, and pink-collar identities in the Caribbean</t>
  </si>
  <si>
    <t>9780822324034</t>
  </si>
  <si>
    <t>Treichler, Paula A.</t>
  </si>
  <si>
    <t>How to Have Theory in an Epidemic: Cultural Chronicles of AIDS</t>
  </si>
  <si>
    <t>Edmondson, Belinda</t>
  </si>
  <si>
    <t>Making Men: Gender, Literary Authority, and Women’s Writing in Caribbean Narrative</t>
  </si>
  <si>
    <t>Hanson, Ellis</t>
  </si>
  <si>
    <t>Out Takes: Essays on Queer Theory and Film</t>
  </si>
  <si>
    <t>Blackmore, Josiah; Hutcheson, Gregory S.</t>
  </si>
  <si>
    <t>Queer Iberia: sexualities, cultures, and crossings from the Middle Ages to the Renaissance</t>
  </si>
  <si>
    <t>9780822323266</t>
  </si>
  <si>
    <t>Essig, Laurie</t>
  </si>
  <si>
    <t>Queer in Russia: A Story of Sex, Self, and the Other</t>
  </si>
  <si>
    <t>Blocker, Jane</t>
  </si>
  <si>
    <t>Where Is Ana Mendieta?: Identity, Performativity, and Exile</t>
  </si>
  <si>
    <t>A Small Boy and Others: Imitation and Initiation in American Culture from Henry James to Andy Warhol</t>
  </si>
  <si>
    <t>Kipnis, Laura</t>
  </si>
  <si>
    <t>Bound and Gagged</t>
  </si>
  <si>
    <t>Chick Flicks: Theories and Memories of the Feminist Film Movement</t>
  </si>
  <si>
    <t>Klubock, Thomas Miller</t>
  </si>
  <si>
    <t>Contested Communities: Class, Gender, and Politics in Chile’s El Teniente Copper Mine, 1904-1951</t>
  </si>
  <si>
    <t>Walker, Julia M.</t>
  </si>
  <si>
    <t>Dissing Elizabeth: Negative Representations of Gloriana</t>
  </si>
  <si>
    <t>Kolodny, Annette</t>
  </si>
  <si>
    <t>Failing the Future: A Dean Looks at Higher Education in the Twenty-first Century</t>
  </si>
  <si>
    <t>Molloy, Sylvia; Irwin, Robert McKee</t>
  </si>
  <si>
    <t>Hispanisms and Homosexualities</t>
  </si>
  <si>
    <t>Shemek, Deanna</t>
  </si>
  <si>
    <t>Ladies Errant: Wayward Women and Social Order in Early Modern Italy</t>
  </si>
  <si>
    <t>http://dx.doi.org/10.1215/9780822399896</t>
  </si>
  <si>
    <t>Torres, Sasha</t>
  </si>
  <si>
    <t>Living Color: Race and Television in the United States</t>
  </si>
  <si>
    <t>Karcher, Carolyn L.</t>
  </si>
  <si>
    <t>The First Woman in the Republic: A Cultural Biography of Lydia Maria Child</t>
  </si>
  <si>
    <t>Rowe, John Carlos</t>
  </si>
  <si>
    <t>The Other Henry James</t>
  </si>
  <si>
    <t>Davidov, Judith Fryer</t>
  </si>
  <si>
    <t>Women's Camera Work: Self/Body/Other in American Visual Culture</t>
  </si>
  <si>
    <t>Kintz, Linda</t>
  </si>
  <si>
    <t>Between Jesus and the market: the emotions that matter in right-wing America</t>
  </si>
  <si>
    <t>9780822319597</t>
  </si>
  <si>
    <t>http://dx.doi.org/10.1215/9780822382102</t>
  </si>
  <si>
    <t>Beyond The Whiteness of Whiteness: Memoir of a White Mother of Black Sons</t>
  </si>
  <si>
    <t>Feminist Accused of Sexual Harassment</t>
  </si>
  <si>
    <t>Willis, Sharon</t>
  </si>
  <si>
    <t>High Contrast: Race and Gender in Contemporary Hollywood Films</t>
  </si>
  <si>
    <t>Corber, Robert J.</t>
  </si>
  <si>
    <t>Homosexuality in cold war America: resistance and the crisis of masculinity</t>
  </si>
  <si>
    <t>9780822319566</t>
  </si>
  <si>
    <t>Hoffman, Amy</t>
  </si>
  <si>
    <t>Hospital time</t>
  </si>
  <si>
    <t>9780822319276</t>
  </si>
  <si>
    <t>http://dx.doi.org/10.1215/9780822383031</t>
  </si>
  <si>
    <t>Sedgwick, Eve Kosofsky</t>
  </si>
  <si>
    <t>Novel gazing: queer readings in fiction</t>
  </si>
  <si>
    <t>9780822320289</t>
  </si>
  <si>
    <t>Green, Nancy L.</t>
  </si>
  <si>
    <t>Ready-to-wear and ready-to-work: a century of industry and immigrants in Paris and New York</t>
  </si>
  <si>
    <t>9780822318842</t>
  </si>
  <si>
    <t>Strange Gourmets: Sophistication, Theory, and the Novel</t>
  </si>
  <si>
    <t>French, John D.; James, Daniel</t>
  </si>
  <si>
    <t>The Gendered Worlds of Latin American Women Workers: From Household and Factory to the Union Hall and Ballot Box</t>
  </si>
  <si>
    <t>The Mother Knot</t>
  </si>
  <si>
    <t>Wet: On Painting, Feminism, and Art Culture</t>
  </si>
  <si>
    <t>Sears, Laurie J.</t>
  </si>
  <si>
    <t>Fantasizing the Feminine in Indonesia</t>
  </si>
  <si>
    <t>Patton, Cindy</t>
  </si>
  <si>
    <t>Fatal Advice: How Safe-Sex Education Went Wrong</t>
  </si>
  <si>
    <t>Home and harem: nation, gender, empire, and the cultures of travel</t>
  </si>
  <si>
    <t>9780822317319</t>
  </si>
  <si>
    <t>Lowe, Lisa</t>
  </si>
  <si>
    <t>Immigrant Acts: On Asian American Cultural Politics</t>
  </si>
  <si>
    <t>Margulies, Ivone</t>
  </si>
  <si>
    <t>Nothing Happens: Chantal Akerman’s Hyperrealist Everyday</t>
  </si>
  <si>
    <t>Doyle, Jennifer; Flatley, Jonathan; Muñoz, Jose Esteban</t>
  </si>
  <si>
    <t>Pop Out: Queer Warhol</t>
  </si>
  <si>
    <t>Kaplan, Caren</t>
  </si>
  <si>
    <t>Questions of travel: postmodern discourses of displacement</t>
  </si>
  <si>
    <t>9780822318286</t>
  </si>
  <si>
    <t>Cohen, William A.</t>
  </si>
  <si>
    <t>Sex Scandal: The Private Parts of Victorian Fiction</t>
  </si>
  <si>
    <t>Bergmann, Emilie L.; Smith, Paul Julian</t>
  </si>
  <si>
    <t>¿Entiendes?: Queer Readings, Hispanic Writings</t>
  </si>
  <si>
    <t>Juhasz, Alexandra</t>
  </si>
  <si>
    <t>AIDS TV: Identity, Community, and Alternative Video</t>
  </si>
  <si>
    <t>American Anatomies: Theorizing Race and Gender</t>
  </si>
  <si>
    <t>Adams, Carol J.; Donovan, Josephine</t>
  </si>
  <si>
    <t>Animals and women: feminist theoretical explorations</t>
  </si>
  <si>
    <t>9780822316558</t>
  </si>
  <si>
    <t>Barbie’s Queer Accessories</t>
  </si>
  <si>
    <t>Pluhar, Evelyn B.</t>
  </si>
  <si>
    <t>Beyond Prejudice: The Moral Significance of Human and Nonhuman Animals</t>
  </si>
  <si>
    <t>Odets, Walt</t>
  </si>
  <si>
    <t>In the Shadow of the Epidemic: Being HIV-Negative in the Age of AIDS</t>
  </si>
  <si>
    <t>McMahon, Keith</t>
  </si>
  <si>
    <t>Misers, Shrews, and Polygamists: Sexuality and Male-Female Relations in Eighteenth-Century Chinese Fiction</t>
  </si>
  <si>
    <t>Creekmur, Corey K.; Doty, Alexander</t>
  </si>
  <si>
    <t>Out in Culture: Gay, Lesbian and Queer Essays on Popular Culture</t>
  </si>
  <si>
    <t>Pleasures Taken</t>
  </si>
  <si>
    <t>Komesaroff, Paul A.</t>
  </si>
  <si>
    <t>Troubled Bodies: Critical Perspectives on Postmodernism, Medical Ethics, and the Body</t>
  </si>
  <si>
    <t>Hausman, Bernice L.</t>
  </si>
  <si>
    <t>Changing Sex: Transsexualism, Technology, and the Idea of Gender</t>
  </si>
  <si>
    <t>Fox, Pamela</t>
  </si>
  <si>
    <t>Class fictions: shame and resistance in the British working-class novel, 1890-1945</t>
  </si>
  <si>
    <t>9780822315339</t>
  </si>
  <si>
    <t>Fat art, thin art</t>
  </si>
  <si>
    <t>9780822315018</t>
  </si>
  <si>
    <t>Clinton, Catherine</t>
  </si>
  <si>
    <t>Half sisters of history: southern women and the American past</t>
  </si>
  <si>
    <t>9780822381884</t>
  </si>
  <si>
    <t>9780822314837</t>
  </si>
  <si>
    <t>Regional/North Carolina and Southern U.S.</t>
  </si>
  <si>
    <t>Rodriguez, Ileana</t>
  </si>
  <si>
    <t>House/garden/nation: space, gender, and ethnicity in post-colonial Latin American literatures by women</t>
  </si>
  <si>
    <t>9780822314509</t>
  </si>
  <si>
    <t>Estrin, Barbara L.</t>
  </si>
  <si>
    <t>Laura: uncovering gender and genre in Wyatt, Donne, and Marvell</t>
  </si>
  <si>
    <t>9780822315001</t>
  </si>
  <si>
    <t>Feiler, Lily</t>
  </si>
  <si>
    <t>Marina Tsvetaeva: The Double Beat of Heaven and Hell</t>
  </si>
  <si>
    <t>Segal, Charles</t>
  </si>
  <si>
    <t>Euripides and the poetics of sorrow: art, gender, and commemoration in Alcestis, Hippolytus, and Hecuba</t>
  </si>
  <si>
    <t>9780822313601</t>
  </si>
  <si>
    <t>Gender Politics in Modern China: Writing and Feminism</t>
  </si>
  <si>
    <t>In the name of national security: Hitchcock, homophobia, and the political construction of gender in postwar America</t>
  </si>
  <si>
    <t>9780822313809</t>
  </si>
  <si>
    <t>Queering the Renaissance</t>
  </si>
  <si>
    <t>9780822313816</t>
  </si>
  <si>
    <t>Tendencies</t>
  </si>
  <si>
    <t>9780822314080</t>
  </si>
  <si>
    <t>Freedman, Diane P.; Frey, Olivia; Zauhar, Frances Murphy</t>
  </si>
  <si>
    <t>The Intimate Critique: Autobiographical Literary Criticism</t>
  </si>
  <si>
    <t>Salber, Eva</t>
  </si>
  <si>
    <t>The Mind is Not the Heart</t>
  </si>
  <si>
    <t>Wolfe, Joel</t>
  </si>
  <si>
    <t>Working Women, Working Men: Sao Paulo &amp; the Rise of Brazil’s Industrial Working Class, 1900–1955</t>
  </si>
  <si>
    <t>http://dx.doi.org/10.1215/9780822379812</t>
  </si>
  <si>
    <t>H.D. (Hilda Doolittle), ; Spoo, Robert</t>
  </si>
  <si>
    <t>Asphodel</t>
  </si>
  <si>
    <t>McNamara, Jo Ann; Halborg, John E.; Whatley, E. Gordon</t>
  </si>
  <si>
    <t>Sainted women of the Dark Ages</t>
  </si>
  <si>
    <t>9780822312000</t>
  </si>
  <si>
    <t>Stoner, K. Lynn</t>
  </si>
  <si>
    <t>From the house to the streets: the Cuban woman's movement for legal reform, 1898-1940</t>
  </si>
  <si>
    <t>9780822311317</t>
  </si>
  <si>
    <t>The Antinomian Controversy, 1636–1638: A Documentary History</t>
  </si>
  <si>
    <t>Female Masculinity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</si>
</sst>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2"/>
      <scheme val="minor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u/>
      <sz val="12"/>
      <color theme="0" tint="-0.499984740745262"/>
      <name val="Arial"/>
      <family val="2"/>
    </font>
    <font>
      <b/>
      <u/>
      <sz val="10"/>
      <color theme="0" tint="-0.49998474074526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8"/>
      <name val="Roboto"/>
    </font>
    <font>
      <i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383728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 applyProtection="1"/>
    <xf numFmtId="1" fontId="4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14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left" wrapText="1"/>
    </xf>
    <xf numFmtId="0" fontId="7" fillId="0" borderId="2" xfId="0" applyFont="1" applyBorder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ont="1" applyFill="1" applyBorder="1" applyAlignment="1">
      <alignment horizontal="left"/>
    </xf>
    <xf numFmtId="0" fontId="2" fillId="0" borderId="3" xfId="1" applyFill="1" applyBorder="1" applyAlignment="1" applyProtection="1">
      <alignment horizontal="left"/>
    </xf>
    <xf numFmtId="0" fontId="0" fillId="0" borderId="3" xfId="0" applyFont="1" applyBorder="1"/>
    <xf numFmtId="0" fontId="0" fillId="0" borderId="3" xfId="0" applyNumberFormat="1" applyFont="1" applyBorder="1" applyAlignment="1">
      <alignment horizontal="center"/>
    </xf>
    <xf numFmtId="0" fontId="8" fillId="0" borderId="3" xfId="0" applyFont="1" applyBorder="1"/>
    <xf numFmtId="1" fontId="0" fillId="0" borderId="3" xfId="0" applyNumberFormat="1" applyFont="1" applyBorder="1" applyAlignment="1">
      <alignment horizontal="left"/>
    </xf>
    <xf numFmtId="0" fontId="2" fillId="0" borderId="3" xfId="1" applyBorder="1" applyAlignment="1" applyProtection="1"/>
    <xf numFmtId="1" fontId="0" fillId="0" borderId="3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" fontId="0" fillId="0" borderId="4" xfId="0" applyNumberFormat="1" applyFont="1" applyFill="1" applyBorder="1" applyAlignment="1">
      <alignment horizontal="left"/>
    </xf>
    <xf numFmtId="0" fontId="9" fillId="0" borderId="0" xfId="0" applyFont="1"/>
    <xf numFmtId="1" fontId="7" fillId="0" borderId="2" xfId="0" applyNumberFormat="1" applyFont="1" applyBorder="1" applyAlignment="1">
      <alignment horizontal="center"/>
    </xf>
    <xf numFmtId="0" fontId="10" fillId="0" borderId="2" xfId="0" applyFont="1" applyBorder="1"/>
    <xf numFmtId="1" fontId="7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0" fillId="0" borderId="2" xfId="0" applyFont="1" applyBorder="1"/>
    <xf numFmtId="0" fontId="0" fillId="0" borderId="5" xfId="0" applyFont="1" applyBorder="1"/>
    <xf numFmtId="0" fontId="0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1" fontId="11" fillId="0" borderId="2" xfId="0" applyNumberFormat="1" applyFont="1" applyBorder="1" applyAlignment="1">
      <alignment horizontal="left" vertical="top"/>
    </xf>
    <xf numFmtId="0" fontId="8" fillId="0" borderId="2" xfId="0" applyFont="1" applyBorder="1"/>
    <xf numFmtId="0" fontId="1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0" fillId="0" borderId="0" xfId="0" applyFont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x.doi.org/10.1215/9780822383109" TargetMode="External"/><Relationship Id="rId299" Type="http://schemas.openxmlformats.org/officeDocument/2006/relationships/hyperlink" Target="http://dx.doi.org/10.1215/9780822396741" TargetMode="External"/><Relationship Id="rId21" Type="http://schemas.openxmlformats.org/officeDocument/2006/relationships/hyperlink" Target="http://dx.doi.org/10.1215/9780822376590" TargetMode="External"/><Relationship Id="rId63" Type="http://schemas.openxmlformats.org/officeDocument/2006/relationships/hyperlink" Target="http://dx.doi.org/10.1215/9780822389033" TargetMode="External"/><Relationship Id="rId159" Type="http://schemas.openxmlformats.org/officeDocument/2006/relationships/hyperlink" Target="http://dx.doi.org/10.1215/9780822375340" TargetMode="External"/><Relationship Id="rId324" Type="http://schemas.openxmlformats.org/officeDocument/2006/relationships/hyperlink" Target="http://dx.doi.org/10.1215/9780822373926" TargetMode="External"/><Relationship Id="rId366" Type="http://schemas.openxmlformats.org/officeDocument/2006/relationships/hyperlink" Target="http://dx.doi.org/10.1215/9780822388876" TargetMode="External"/><Relationship Id="rId170" Type="http://schemas.openxmlformats.org/officeDocument/2006/relationships/hyperlink" Target="http://dx.doi.org/10.1215/9780822376002" TargetMode="External"/><Relationship Id="rId226" Type="http://schemas.openxmlformats.org/officeDocument/2006/relationships/hyperlink" Target="http://dx.doi.org/10.1215/9780822387176" TargetMode="External"/><Relationship Id="rId433" Type="http://schemas.openxmlformats.org/officeDocument/2006/relationships/hyperlink" Target="http://dx.doi.org/10.1215/9780822379782" TargetMode="External"/><Relationship Id="rId268" Type="http://schemas.openxmlformats.org/officeDocument/2006/relationships/hyperlink" Target="http://dx.doi.org/10.1215/9780822383789" TargetMode="External"/><Relationship Id="rId475" Type="http://schemas.openxmlformats.org/officeDocument/2006/relationships/vmlDrawing" Target="../drawings/vmlDrawing1.vml"/><Relationship Id="rId32" Type="http://schemas.openxmlformats.org/officeDocument/2006/relationships/hyperlink" Target="http://dx.doi.org/10.1215/9780822397588" TargetMode="External"/><Relationship Id="rId74" Type="http://schemas.openxmlformats.org/officeDocument/2006/relationships/hyperlink" Target="http://dx.doi.org/10.1215/9780822387787" TargetMode="External"/><Relationship Id="rId128" Type="http://schemas.openxmlformats.org/officeDocument/2006/relationships/hyperlink" Target="http://dx.doi.org/10.1215/9780822378761" TargetMode="External"/><Relationship Id="rId335" Type="http://schemas.openxmlformats.org/officeDocument/2006/relationships/hyperlink" Target="http://dx.doi.org/10.1215/9780822399070" TargetMode="External"/><Relationship Id="rId377" Type="http://schemas.openxmlformats.org/officeDocument/2006/relationships/hyperlink" Target="http://dx.doi.org/10.1215/9780822388173" TargetMode="External"/><Relationship Id="rId5" Type="http://schemas.openxmlformats.org/officeDocument/2006/relationships/hyperlink" Target="http://dx.doi.org/10.1215/9780822374749" TargetMode="External"/><Relationship Id="rId181" Type="http://schemas.openxmlformats.org/officeDocument/2006/relationships/hyperlink" Target="http://dx.doi.org/10.1215/9780822399698" TargetMode="External"/><Relationship Id="rId237" Type="http://schemas.openxmlformats.org/officeDocument/2006/relationships/hyperlink" Target="http://dx.doi.org/10.1215/9780822385455" TargetMode="External"/><Relationship Id="rId402" Type="http://schemas.openxmlformats.org/officeDocument/2006/relationships/hyperlink" Target="http://dx.doi.org/10.1215/9780822385110" TargetMode="External"/><Relationship Id="rId279" Type="http://schemas.openxmlformats.org/officeDocument/2006/relationships/hyperlink" Target="http://dx.doi.org/10.1215/9780822380061" TargetMode="External"/><Relationship Id="rId444" Type="http://schemas.openxmlformats.org/officeDocument/2006/relationships/hyperlink" Target="http://dx.doi.org/10.1215/9780822372592" TargetMode="External"/><Relationship Id="rId43" Type="http://schemas.openxmlformats.org/officeDocument/2006/relationships/hyperlink" Target="http://dx.doi.org/10.1215/9780822394242" TargetMode="External"/><Relationship Id="rId139" Type="http://schemas.openxmlformats.org/officeDocument/2006/relationships/hyperlink" Target="http://dx.doi.org/10.1215/9780822396727" TargetMode="External"/><Relationship Id="rId290" Type="http://schemas.openxmlformats.org/officeDocument/2006/relationships/hyperlink" Target="http://dx.doi.org/10.1215/9780822380290" TargetMode="External"/><Relationship Id="rId304" Type="http://schemas.openxmlformats.org/officeDocument/2006/relationships/hyperlink" Target="http://dx.doi.org/10.1215/9780822382003" TargetMode="External"/><Relationship Id="rId346" Type="http://schemas.openxmlformats.org/officeDocument/2006/relationships/hyperlink" Target="http://dx.doi.org/10.1215/9780822377528" TargetMode="External"/><Relationship Id="rId388" Type="http://schemas.openxmlformats.org/officeDocument/2006/relationships/hyperlink" Target="http://dx.doi.org/10.1215/9780822387077" TargetMode="External"/><Relationship Id="rId85" Type="http://schemas.openxmlformats.org/officeDocument/2006/relationships/hyperlink" Target="http://dx.doi.org/10.1215/9780822387428" TargetMode="External"/><Relationship Id="rId150" Type="http://schemas.openxmlformats.org/officeDocument/2006/relationships/hyperlink" Target="http://dx.doi.org/10.1215/9780822373780" TargetMode="External"/><Relationship Id="rId192" Type="http://schemas.openxmlformats.org/officeDocument/2006/relationships/hyperlink" Target="http://dx.doi.org/10.1215/9780822394280" TargetMode="External"/><Relationship Id="rId206" Type="http://schemas.openxmlformats.org/officeDocument/2006/relationships/hyperlink" Target="http://dx.doi.org/10.1215/9780822392187" TargetMode="External"/><Relationship Id="rId413" Type="http://schemas.openxmlformats.org/officeDocument/2006/relationships/hyperlink" Target="http://dx.doi.org/10.1215/9780822381136" TargetMode="External"/><Relationship Id="rId248" Type="http://schemas.openxmlformats.org/officeDocument/2006/relationships/hyperlink" Target="http://dx.doi.org/10.1215/9780822384489" TargetMode="External"/><Relationship Id="rId455" Type="http://schemas.openxmlformats.org/officeDocument/2006/relationships/hyperlink" Target="http://dx.doi.org/10.1215/9780822373568" TargetMode="External"/><Relationship Id="rId12" Type="http://schemas.openxmlformats.org/officeDocument/2006/relationships/hyperlink" Target="http://dx.doi.org/10.1215/9780822376194" TargetMode="External"/><Relationship Id="rId108" Type="http://schemas.openxmlformats.org/officeDocument/2006/relationships/hyperlink" Target="http://dx.doi.org/10.1215/9780822383925" TargetMode="External"/><Relationship Id="rId315" Type="http://schemas.openxmlformats.org/officeDocument/2006/relationships/hyperlink" Target="http://dx.doi.org/10.1215/9780822396840" TargetMode="External"/><Relationship Id="rId357" Type="http://schemas.openxmlformats.org/officeDocument/2006/relationships/hyperlink" Target="http://dx.doi.org/10.1215/9780822391630" TargetMode="External"/><Relationship Id="rId54" Type="http://schemas.openxmlformats.org/officeDocument/2006/relationships/hyperlink" Target="http://dx.doi.org/10.1215/9780822391395" TargetMode="External"/><Relationship Id="rId96" Type="http://schemas.openxmlformats.org/officeDocument/2006/relationships/hyperlink" Target="http://dx.doi.org/10.1215/9780822384434" TargetMode="External"/><Relationship Id="rId161" Type="http://schemas.openxmlformats.org/officeDocument/2006/relationships/hyperlink" Target="http://dx.doi.org/10.1215/9780822374978" TargetMode="External"/><Relationship Id="rId217" Type="http://schemas.openxmlformats.org/officeDocument/2006/relationships/hyperlink" Target="http://dx.doi.org/10.1215/9780822390213" TargetMode="External"/><Relationship Id="rId399" Type="http://schemas.openxmlformats.org/officeDocument/2006/relationships/hyperlink" Target="http://dx.doi.org/10.1215/9780822385875" TargetMode="External"/><Relationship Id="rId259" Type="http://schemas.openxmlformats.org/officeDocument/2006/relationships/hyperlink" Target="http://dx.doi.org/10.1215/9780822383857" TargetMode="External"/><Relationship Id="rId424" Type="http://schemas.openxmlformats.org/officeDocument/2006/relationships/hyperlink" Target="http://dx.doi.org/10.1215/9780822381365" TargetMode="External"/><Relationship Id="rId466" Type="http://schemas.openxmlformats.org/officeDocument/2006/relationships/hyperlink" Target="http://dx.doi.org/10.1215/9780822372264" TargetMode="External"/><Relationship Id="rId23" Type="http://schemas.openxmlformats.org/officeDocument/2006/relationships/hyperlink" Target="http://dx.doi.org/10.1215/9780822377443" TargetMode="External"/><Relationship Id="rId119" Type="http://schemas.openxmlformats.org/officeDocument/2006/relationships/hyperlink" Target="http://dx.doi.org/10.1215/9780822383284" TargetMode="External"/><Relationship Id="rId270" Type="http://schemas.openxmlformats.org/officeDocument/2006/relationships/hyperlink" Target="http://dx.doi.org/10.1215/9780822381044" TargetMode="External"/><Relationship Id="rId326" Type="http://schemas.openxmlformats.org/officeDocument/2006/relationships/hyperlink" Target="http://dx.doi.org/10.1215/9780822373797" TargetMode="External"/><Relationship Id="rId65" Type="http://schemas.openxmlformats.org/officeDocument/2006/relationships/hyperlink" Target="http://dx.doi.org/10.1215/9780822389750" TargetMode="External"/><Relationship Id="rId130" Type="http://schemas.openxmlformats.org/officeDocument/2006/relationships/hyperlink" Target="http://dx.doi.org/10.1215/9780822382171" TargetMode="External"/><Relationship Id="rId368" Type="http://schemas.openxmlformats.org/officeDocument/2006/relationships/hyperlink" Target="http://dx.doi.org/10.1215/9780822390145" TargetMode="External"/><Relationship Id="rId172" Type="http://schemas.openxmlformats.org/officeDocument/2006/relationships/hyperlink" Target="http://dx.doi.org/10.1215/9780822376606" TargetMode="External"/><Relationship Id="rId228" Type="http://schemas.openxmlformats.org/officeDocument/2006/relationships/hyperlink" Target="http://dx.doi.org/10.1215/9780822386605" TargetMode="External"/><Relationship Id="rId435" Type="http://schemas.openxmlformats.org/officeDocument/2006/relationships/hyperlink" Target="http://dx.doi.org/10.1215/9780822382256" TargetMode="External"/><Relationship Id="rId13" Type="http://schemas.openxmlformats.org/officeDocument/2006/relationships/hyperlink" Target="http://dx.doi.org/10.1215/9780822375678" TargetMode="External"/><Relationship Id="rId109" Type="http://schemas.openxmlformats.org/officeDocument/2006/relationships/hyperlink" Target="http://dx.doi.org/10.1215/9780822383949" TargetMode="External"/><Relationship Id="rId260" Type="http://schemas.openxmlformats.org/officeDocument/2006/relationships/hyperlink" Target="http://dx.doi.org/10.1215/9780822383413" TargetMode="External"/><Relationship Id="rId281" Type="http://schemas.openxmlformats.org/officeDocument/2006/relationships/hyperlink" Target="http://dx.doi.org/10.1215/9780822380160" TargetMode="External"/><Relationship Id="rId316" Type="http://schemas.openxmlformats.org/officeDocument/2006/relationships/hyperlink" Target="http://dx.doi.org/10.1215/9780822382232" TargetMode="External"/><Relationship Id="rId337" Type="http://schemas.openxmlformats.org/officeDocument/2006/relationships/hyperlink" Target="http://dx.doi.org/10.1215/9780822376705" TargetMode="External"/><Relationship Id="rId34" Type="http://schemas.openxmlformats.org/officeDocument/2006/relationships/hyperlink" Target="http://dx.doi.org/10.1215/9780822377320" TargetMode="External"/><Relationship Id="rId55" Type="http://schemas.openxmlformats.org/officeDocument/2006/relationships/hyperlink" Target="http://dx.doi.org/10.1215/9780822390886" TargetMode="External"/><Relationship Id="rId76" Type="http://schemas.openxmlformats.org/officeDocument/2006/relationships/hyperlink" Target="http://dx.doi.org/10.1215/9780822387961" TargetMode="External"/><Relationship Id="rId97" Type="http://schemas.openxmlformats.org/officeDocument/2006/relationships/hyperlink" Target="http://dx.doi.org/10.1215/9780822384472" TargetMode="External"/><Relationship Id="rId120" Type="http://schemas.openxmlformats.org/officeDocument/2006/relationships/hyperlink" Target="http://dx.doi.org/10.1215/9780822380481" TargetMode="External"/><Relationship Id="rId141" Type="http://schemas.openxmlformats.org/officeDocument/2006/relationships/hyperlink" Target="http://dx.doi.org/10.1215/9780822381952" TargetMode="External"/><Relationship Id="rId358" Type="http://schemas.openxmlformats.org/officeDocument/2006/relationships/hyperlink" Target="http://dx.doi.org/10.1215/9780822392989" TargetMode="External"/><Relationship Id="rId379" Type="http://schemas.openxmlformats.org/officeDocument/2006/relationships/hyperlink" Target="http://dx.doi.org/10.1215/9780822387664" TargetMode="External"/><Relationship Id="rId7" Type="http://schemas.openxmlformats.org/officeDocument/2006/relationships/hyperlink" Target="http://dx.doi.org/10.1215/9780822374213" TargetMode="External"/><Relationship Id="rId162" Type="http://schemas.openxmlformats.org/officeDocument/2006/relationships/hyperlink" Target="http://dx.doi.org/10.1215/9780822375272" TargetMode="External"/><Relationship Id="rId183" Type="http://schemas.openxmlformats.org/officeDocument/2006/relationships/hyperlink" Target="http://dx.doi.org/10.1215/9780822395881" TargetMode="External"/><Relationship Id="rId218" Type="http://schemas.openxmlformats.org/officeDocument/2006/relationships/hyperlink" Target="http://dx.doi.org/10.1215/9780822388128" TargetMode="External"/><Relationship Id="rId239" Type="http://schemas.openxmlformats.org/officeDocument/2006/relationships/hyperlink" Target="http://dx.doi.org/10.1215/9780822385592" TargetMode="External"/><Relationship Id="rId390" Type="http://schemas.openxmlformats.org/officeDocument/2006/relationships/hyperlink" Target="http://dx.doi.org/10.1215/9780822386520" TargetMode="External"/><Relationship Id="rId404" Type="http://schemas.openxmlformats.org/officeDocument/2006/relationships/hyperlink" Target="http://dx.doi.org/10.1215/9780822385349" TargetMode="External"/><Relationship Id="rId425" Type="http://schemas.openxmlformats.org/officeDocument/2006/relationships/hyperlink" Target="http://dx.doi.org/10.1215/9780822398387" TargetMode="External"/><Relationship Id="rId446" Type="http://schemas.openxmlformats.org/officeDocument/2006/relationships/hyperlink" Target="http://dx.doi.org/10.1215/9780822372974" TargetMode="External"/><Relationship Id="rId467" Type="http://schemas.openxmlformats.org/officeDocument/2006/relationships/hyperlink" Target="http://dx.doi.org/10.1215/9780822372356" TargetMode="External"/><Relationship Id="rId250" Type="http://schemas.openxmlformats.org/officeDocument/2006/relationships/hyperlink" Target="http://dx.doi.org/10.1215/9780822385011" TargetMode="External"/><Relationship Id="rId271" Type="http://schemas.openxmlformats.org/officeDocument/2006/relationships/hyperlink" Target="http://dx.doi.org/10.1215/9780822380153" TargetMode="External"/><Relationship Id="rId292" Type="http://schemas.openxmlformats.org/officeDocument/2006/relationships/hyperlink" Target="http://dx.doi.org/10.1215/9780822382799" TargetMode="External"/><Relationship Id="rId306" Type="http://schemas.openxmlformats.org/officeDocument/2006/relationships/hyperlink" Target="http://dx.doi.org/10.1215/9780822399254" TargetMode="External"/><Relationship Id="rId24" Type="http://schemas.openxmlformats.org/officeDocument/2006/relationships/hyperlink" Target="http://dx.doi.org/10.1215/9780822378259" TargetMode="External"/><Relationship Id="rId45" Type="http://schemas.openxmlformats.org/officeDocument/2006/relationships/hyperlink" Target="http://dx.doi.org/10.1215/9780822393337" TargetMode="External"/><Relationship Id="rId66" Type="http://schemas.openxmlformats.org/officeDocument/2006/relationships/hyperlink" Target="http://dx.doi.org/10.1215/9780822390220" TargetMode="External"/><Relationship Id="rId87" Type="http://schemas.openxmlformats.org/officeDocument/2006/relationships/hyperlink" Target="http://dx.doi.org/10.1215/9780822387466" TargetMode="External"/><Relationship Id="rId110" Type="http://schemas.openxmlformats.org/officeDocument/2006/relationships/hyperlink" Target="http://dx.doi.org/10.1215/9780822383994" TargetMode="External"/><Relationship Id="rId131" Type="http://schemas.openxmlformats.org/officeDocument/2006/relationships/hyperlink" Target="http://dx.doi.org/10.1215/9780822397236" TargetMode="External"/><Relationship Id="rId327" Type="http://schemas.openxmlformats.org/officeDocument/2006/relationships/hyperlink" Target="http://dx.doi.org/10.1215/9780822375821" TargetMode="External"/><Relationship Id="rId348" Type="http://schemas.openxmlformats.org/officeDocument/2006/relationships/hyperlink" Target="http://dx.doi.org/10.1215/9780822395089" TargetMode="External"/><Relationship Id="rId369" Type="http://schemas.openxmlformats.org/officeDocument/2006/relationships/hyperlink" Target="http://dx.doi.org/10.1215/9780822389774" TargetMode="External"/><Relationship Id="rId152" Type="http://schemas.openxmlformats.org/officeDocument/2006/relationships/hyperlink" Target="http://dx.doi.org/10.1215/9780822373964" TargetMode="External"/><Relationship Id="rId173" Type="http://schemas.openxmlformats.org/officeDocument/2006/relationships/hyperlink" Target="http://dx.doi.org/10.1215/9780822376415" TargetMode="External"/><Relationship Id="rId194" Type="http://schemas.openxmlformats.org/officeDocument/2006/relationships/hyperlink" Target="http://dx.doi.org/10.1215/9780822392811" TargetMode="External"/><Relationship Id="rId208" Type="http://schemas.openxmlformats.org/officeDocument/2006/relationships/hyperlink" Target="http://dx.doi.org/10.1215/9780822381228" TargetMode="External"/><Relationship Id="rId229" Type="http://schemas.openxmlformats.org/officeDocument/2006/relationships/hyperlink" Target="http://dx.doi.org/10.1215/9780822386667" TargetMode="External"/><Relationship Id="rId380" Type="http://schemas.openxmlformats.org/officeDocument/2006/relationships/hyperlink" Target="http://dx.doi.org/10.1215/9780822387701" TargetMode="External"/><Relationship Id="rId415" Type="http://schemas.openxmlformats.org/officeDocument/2006/relationships/hyperlink" Target="http://dx.doi.org/10.1215/9780822380870" TargetMode="External"/><Relationship Id="rId436" Type="http://schemas.openxmlformats.org/officeDocument/2006/relationships/hyperlink" Target="http://dx.doi.org/10.1215/9780822382935" TargetMode="External"/><Relationship Id="rId457" Type="http://schemas.openxmlformats.org/officeDocument/2006/relationships/hyperlink" Target="http://dx.doi.org/10.1215/9780822372387" TargetMode="External"/><Relationship Id="rId240" Type="http://schemas.openxmlformats.org/officeDocument/2006/relationships/hyperlink" Target="http://dx.doi.org/10.1215/9780822386148" TargetMode="External"/><Relationship Id="rId261" Type="http://schemas.openxmlformats.org/officeDocument/2006/relationships/hyperlink" Target="http://dx.doi.org/10.1215/9780822383444" TargetMode="External"/><Relationship Id="rId14" Type="http://schemas.openxmlformats.org/officeDocument/2006/relationships/hyperlink" Target="http://dx.doi.org/10.1215/9780822374794" TargetMode="External"/><Relationship Id="rId35" Type="http://schemas.openxmlformats.org/officeDocument/2006/relationships/hyperlink" Target="http://dx.doi.org/10.1215/9780822395324" TargetMode="External"/><Relationship Id="rId56" Type="http://schemas.openxmlformats.org/officeDocument/2006/relationships/hyperlink" Target="http://dx.doi.org/10.1215/9780822388647" TargetMode="External"/><Relationship Id="rId77" Type="http://schemas.openxmlformats.org/officeDocument/2006/relationships/hyperlink" Target="http://dx.doi.org/10.1215/9780822387978" TargetMode="External"/><Relationship Id="rId100" Type="http://schemas.openxmlformats.org/officeDocument/2006/relationships/hyperlink" Target="http://dx.doi.org/10.1215/9780822385165" TargetMode="External"/><Relationship Id="rId282" Type="http://schemas.openxmlformats.org/officeDocument/2006/relationships/hyperlink" Target="http://dx.doi.org/10.1215/9780822377641" TargetMode="External"/><Relationship Id="rId317" Type="http://schemas.openxmlformats.org/officeDocument/2006/relationships/hyperlink" Target="http://dx.doi.org/10.1215/9780822398417" TargetMode="External"/><Relationship Id="rId338" Type="http://schemas.openxmlformats.org/officeDocument/2006/relationships/hyperlink" Target="http://dx.doi.org/10.1215/9780822376200" TargetMode="External"/><Relationship Id="rId359" Type="http://schemas.openxmlformats.org/officeDocument/2006/relationships/hyperlink" Target="http://dx.doi.org/10.1215/9780822391029" TargetMode="External"/><Relationship Id="rId8" Type="http://schemas.openxmlformats.org/officeDocument/2006/relationships/hyperlink" Target="http://dx.doi.org/10.1215/9780822375845" TargetMode="External"/><Relationship Id="rId98" Type="http://schemas.openxmlformats.org/officeDocument/2006/relationships/hyperlink" Target="http://dx.doi.org/10.1215/9780822384540" TargetMode="External"/><Relationship Id="rId121" Type="http://schemas.openxmlformats.org/officeDocument/2006/relationships/hyperlink" Target="http://dx.doi.org/10.1215/9780822380610" TargetMode="External"/><Relationship Id="rId142" Type="http://schemas.openxmlformats.org/officeDocument/2006/relationships/hyperlink" Target="http://dx.doi.org/10.1215/9780822399483" TargetMode="External"/><Relationship Id="rId163" Type="http://schemas.openxmlformats.org/officeDocument/2006/relationships/hyperlink" Target="http://dx.doi.org/10.1215/9780822374930" TargetMode="External"/><Relationship Id="rId184" Type="http://schemas.openxmlformats.org/officeDocument/2006/relationships/hyperlink" Target="http://dx.doi.org/10.1215/9780822395263" TargetMode="External"/><Relationship Id="rId219" Type="http://schemas.openxmlformats.org/officeDocument/2006/relationships/hyperlink" Target="http://dx.doi.org/10.1215/9780822387626" TargetMode="External"/><Relationship Id="rId370" Type="http://schemas.openxmlformats.org/officeDocument/2006/relationships/hyperlink" Target="http://dx.doi.org/10.1215/9780822389835" TargetMode="External"/><Relationship Id="rId391" Type="http://schemas.openxmlformats.org/officeDocument/2006/relationships/hyperlink" Target="http://dx.doi.org/10.1215/9780822382201" TargetMode="External"/><Relationship Id="rId405" Type="http://schemas.openxmlformats.org/officeDocument/2006/relationships/hyperlink" Target="http://dx.doi.org/10.1215/9780822383864" TargetMode="External"/><Relationship Id="rId426" Type="http://schemas.openxmlformats.org/officeDocument/2006/relationships/hyperlink" Target="http://dx.doi.org/10.1215/9780822378099" TargetMode="External"/><Relationship Id="rId447" Type="http://schemas.openxmlformats.org/officeDocument/2006/relationships/hyperlink" Target="http://dx.doi.org/10.1215/9780822373520" TargetMode="External"/><Relationship Id="rId230" Type="http://schemas.openxmlformats.org/officeDocument/2006/relationships/hyperlink" Target="http://dx.doi.org/10.1215/9780822386681" TargetMode="External"/><Relationship Id="rId251" Type="http://schemas.openxmlformats.org/officeDocument/2006/relationships/hyperlink" Target="http://dx.doi.org/10.1215/9780822385103" TargetMode="External"/><Relationship Id="rId468" Type="http://schemas.openxmlformats.org/officeDocument/2006/relationships/hyperlink" Target="http://dx.doi.org/10.1215/9780822372363" TargetMode="External"/><Relationship Id="rId25" Type="http://schemas.openxmlformats.org/officeDocument/2006/relationships/hyperlink" Target="http://dx.doi.org/10.1215/9780822395942" TargetMode="External"/><Relationship Id="rId46" Type="http://schemas.openxmlformats.org/officeDocument/2006/relationships/hyperlink" Target="http://dx.doi.org/10.1215/9780822394648" TargetMode="External"/><Relationship Id="rId67" Type="http://schemas.openxmlformats.org/officeDocument/2006/relationships/hyperlink" Target="http://dx.doi.org/10.1215/9780822390442" TargetMode="External"/><Relationship Id="rId272" Type="http://schemas.openxmlformats.org/officeDocument/2006/relationships/hyperlink" Target="http://dx.doi.org/10.1215/9780822380207" TargetMode="External"/><Relationship Id="rId293" Type="http://schemas.openxmlformats.org/officeDocument/2006/relationships/hyperlink" Target="http://dx.doi.org/10.1215/9780822398998" TargetMode="External"/><Relationship Id="rId307" Type="http://schemas.openxmlformats.org/officeDocument/2006/relationships/hyperlink" Target="http://dx.doi.org/10.1215/9780822397298" TargetMode="External"/><Relationship Id="rId328" Type="http://schemas.openxmlformats.org/officeDocument/2006/relationships/hyperlink" Target="http://dx.doi.org/10.1215/9780822375623" TargetMode="External"/><Relationship Id="rId349" Type="http://schemas.openxmlformats.org/officeDocument/2006/relationships/hyperlink" Target="http://dx.doi.org/10.1215/9780822393382" TargetMode="External"/><Relationship Id="rId88" Type="http://schemas.openxmlformats.org/officeDocument/2006/relationships/hyperlink" Target="http://dx.doi.org/10.1215/9780822385981" TargetMode="External"/><Relationship Id="rId111" Type="http://schemas.openxmlformats.org/officeDocument/2006/relationships/hyperlink" Target="http://dx.doi.org/10.1215/9780822384021" TargetMode="External"/><Relationship Id="rId132" Type="http://schemas.openxmlformats.org/officeDocument/2006/relationships/hyperlink" Target="http://dx.doi.org/10.1215/9780822379522" TargetMode="External"/><Relationship Id="rId153" Type="http://schemas.openxmlformats.org/officeDocument/2006/relationships/hyperlink" Target="http://dx.doi.org/10.1215/9780822374374" TargetMode="External"/><Relationship Id="rId174" Type="http://schemas.openxmlformats.org/officeDocument/2006/relationships/hyperlink" Target="http://dx.doi.org/10.1215/9780822376514" TargetMode="External"/><Relationship Id="rId195" Type="http://schemas.openxmlformats.org/officeDocument/2006/relationships/hyperlink" Target="http://dx.doi.org/10.1215/9780822391227" TargetMode="External"/><Relationship Id="rId209" Type="http://schemas.openxmlformats.org/officeDocument/2006/relationships/hyperlink" Target="http://dx.doi.org/10.1215/9780822389255" TargetMode="External"/><Relationship Id="rId360" Type="http://schemas.openxmlformats.org/officeDocument/2006/relationships/hyperlink" Target="http://dx.doi.org/10.1215/9780822391081" TargetMode="External"/><Relationship Id="rId381" Type="http://schemas.openxmlformats.org/officeDocument/2006/relationships/hyperlink" Target="http://dx.doi.org/10.1215/9780822388265" TargetMode="External"/><Relationship Id="rId416" Type="http://schemas.openxmlformats.org/officeDocument/2006/relationships/hyperlink" Target="http://dx.doi.org/10.1215/9780822396987" TargetMode="External"/><Relationship Id="rId220" Type="http://schemas.openxmlformats.org/officeDocument/2006/relationships/hyperlink" Target="http://dx.doi.org/10.1215/9780822388487" TargetMode="External"/><Relationship Id="rId241" Type="http://schemas.openxmlformats.org/officeDocument/2006/relationships/hyperlink" Target="http://dx.doi.org/10.1215/9780822385714" TargetMode="External"/><Relationship Id="rId437" Type="http://schemas.openxmlformats.org/officeDocument/2006/relationships/hyperlink" Target="http://dx.doi.org/10.1215/9780822382652" TargetMode="External"/><Relationship Id="rId458" Type="http://schemas.openxmlformats.org/officeDocument/2006/relationships/hyperlink" Target="http://dx.doi.org/10.1215/9780822372844" TargetMode="External"/><Relationship Id="rId15" Type="http://schemas.openxmlformats.org/officeDocument/2006/relationships/hyperlink" Target="http://dx.doi.org/10.1215/9780822375289" TargetMode="External"/><Relationship Id="rId36" Type="http://schemas.openxmlformats.org/officeDocument/2006/relationships/hyperlink" Target="http://dx.doi.org/10.1215/9780822395447" TargetMode="External"/><Relationship Id="rId57" Type="http://schemas.openxmlformats.org/officeDocument/2006/relationships/hyperlink" Target="http://dx.doi.org/10.1215/9780822390268" TargetMode="External"/><Relationship Id="rId262" Type="http://schemas.openxmlformats.org/officeDocument/2006/relationships/hyperlink" Target="http://dx.doi.org/10.1215/9780822384007" TargetMode="External"/><Relationship Id="rId283" Type="http://schemas.openxmlformats.org/officeDocument/2006/relationships/hyperlink" Target="http://dx.doi.org/10.1215/9780822381013" TargetMode="External"/><Relationship Id="rId318" Type="http://schemas.openxmlformats.org/officeDocument/2006/relationships/hyperlink" Target="http://dx.doi.org/10.1215/9780822381860" TargetMode="External"/><Relationship Id="rId339" Type="http://schemas.openxmlformats.org/officeDocument/2006/relationships/hyperlink" Target="http://dx.doi.org/10.1215/9780822397564" TargetMode="External"/><Relationship Id="rId78" Type="http://schemas.openxmlformats.org/officeDocument/2006/relationships/hyperlink" Target="http://dx.doi.org/10.1215/9780822386988" TargetMode="External"/><Relationship Id="rId99" Type="http://schemas.openxmlformats.org/officeDocument/2006/relationships/hyperlink" Target="http://dx.doi.org/10.1215/9780822384571" TargetMode="External"/><Relationship Id="rId101" Type="http://schemas.openxmlformats.org/officeDocument/2006/relationships/hyperlink" Target="http://dx.doi.org/10.1215/9780822385172" TargetMode="External"/><Relationship Id="rId122" Type="http://schemas.openxmlformats.org/officeDocument/2006/relationships/hyperlink" Target="http://dx.doi.org/10.1215/9780822380627" TargetMode="External"/><Relationship Id="rId143" Type="http://schemas.openxmlformats.org/officeDocument/2006/relationships/hyperlink" Target="http://dx.doi.org/10.1215/9780822397441" TargetMode="External"/><Relationship Id="rId164" Type="http://schemas.openxmlformats.org/officeDocument/2006/relationships/hyperlink" Target="http://dx.doi.org/10.1215/9780822376019" TargetMode="External"/><Relationship Id="rId185" Type="http://schemas.openxmlformats.org/officeDocument/2006/relationships/hyperlink" Target="http://dx.doi.org/10.1215/9780822393788" TargetMode="External"/><Relationship Id="rId350" Type="http://schemas.openxmlformats.org/officeDocument/2006/relationships/hyperlink" Target="http://dx.doi.org/10.1215/9780822393566" TargetMode="External"/><Relationship Id="rId371" Type="http://schemas.openxmlformats.org/officeDocument/2006/relationships/hyperlink" Target="http://dx.doi.org/10.1215/9780822389880" TargetMode="External"/><Relationship Id="rId406" Type="http://schemas.openxmlformats.org/officeDocument/2006/relationships/hyperlink" Target="http://dx.doi.org/10.1215/9780822383871" TargetMode="External"/><Relationship Id="rId9" Type="http://schemas.openxmlformats.org/officeDocument/2006/relationships/hyperlink" Target="http://dx.doi.org/10.1215/9780822374862" TargetMode="External"/><Relationship Id="rId210" Type="http://schemas.openxmlformats.org/officeDocument/2006/relationships/hyperlink" Target="http://dx.doi.org/10.1215/9780822388739" TargetMode="External"/><Relationship Id="rId392" Type="http://schemas.openxmlformats.org/officeDocument/2006/relationships/hyperlink" Target="http://dx.doi.org/10.1215/9780822387244" TargetMode="External"/><Relationship Id="rId427" Type="http://schemas.openxmlformats.org/officeDocument/2006/relationships/hyperlink" Target="http://dx.doi.org/10.1215/9780822396703" TargetMode="External"/><Relationship Id="rId448" Type="http://schemas.openxmlformats.org/officeDocument/2006/relationships/hyperlink" Target="http://dx.doi.org/10.1215/9780822372677" TargetMode="External"/><Relationship Id="rId469" Type="http://schemas.openxmlformats.org/officeDocument/2006/relationships/hyperlink" Target="http://dx.doi.org/10.1215/9780822373629" TargetMode="External"/><Relationship Id="rId26" Type="http://schemas.openxmlformats.org/officeDocument/2006/relationships/hyperlink" Target="http://dx.doi.org/10.1215/9780822378860" TargetMode="External"/><Relationship Id="rId231" Type="http://schemas.openxmlformats.org/officeDocument/2006/relationships/hyperlink" Target="http://dx.doi.org/10.1215/9780822387350" TargetMode="External"/><Relationship Id="rId252" Type="http://schemas.openxmlformats.org/officeDocument/2006/relationships/hyperlink" Target="http://dx.doi.org/10.1215/9780822384588" TargetMode="External"/><Relationship Id="rId273" Type="http://schemas.openxmlformats.org/officeDocument/2006/relationships/hyperlink" Target="http://dx.doi.org/10.1215/9780822381020" TargetMode="External"/><Relationship Id="rId294" Type="http://schemas.openxmlformats.org/officeDocument/2006/relationships/hyperlink" Target="http://dx.doi.org/10.1215/9780822399957" TargetMode="External"/><Relationship Id="rId308" Type="http://schemas.openxmlformats.org/officeDocument/2006/relationships/hyperlink" Target="http://dx.doi.org/10.1215/9780822379232" TargetMode="External"/><Relationship Id="rId329" Type="http://schemas.openxmlformats.org/officeDocument/2006/relationships/hyperlink" Target="http://dx.doi.org/10.1215/9780822375326" TargetMode="External"/><Relationship Id="rId47" Type="http://schemas.openxmlformats.org/officeDocument/2006/relationships/hyperlink" Target="http://dx.doi.org/10.1215/9780822392590" TargetMode="External"/><Relationship Id="rId68" Type="http://schemas.openxmlformats.org/officeDocument/2006/relationships/hyperlink" Target="http://dx.doi.org/10.1215/9780822390459" TargetMode="External"/><Relationship Id="rId89" Type="http://schemas.openxmlformats.org/officeDocument/2006/relationships/hyperlink" Target="http://dx.doi.org/10.1215/9780822385493" TargetMode="External"/><Relationship Id="rId112" Type="http://schemas.openxmlformats.org/officeDocument/2006/relationships/hyperlink" Target="http://dx.doi.org/10.1215/9780822383581" TargetMode="External"/><Relationship Id="rId133" Type="http://schemas.openxmlformats.org/officeDocument/2006/relationships/hyperlink" Target="http://dx.doi.org/10.1215/9780822396963" TargetMode="External"/><Relationship Id="rId154" Type="http://schemas.openxmlformats.org/officeDocument/2006/relationships/hyperlink" Target="http://dx.doi.org/10.1215/9780822374473" TargetMode="External"/><Relationship Id="rId175" Type="http://schemas.openxmlformats.org/officeDocument/2006/relationships/hyperlink" Target="http://dx.doi.org/10.1215/9780822376408" TargetMode="External"/><Relationship Id="rId340" Type="http://schemas.openxmlformats.org/officeDocument/2006/relationships/hyperlink" Target="http://dx.doi.org/10.1215/9780822377276" TargetMode="External"/><Relationship Id="rId361" Type="http://schemas.openxmlformats.org/officeDocument/2006/relationships/hyperlink" Target="http://dx.doi.org/10.1215/9780822390855" TargetMode="External"/><Relationship Id="rId196" Type="http://schemas.openxmlformats.org/officeDocument/2006/relationships/hyperlink" Target="http://dx.doi.org/10.1215/9780822392637" TargetMode="External"/><Relationship Id="rId200" Type="http://schemas.openxmlformats.org/officeDocument/2006/relationships/hyperlink" Target="http://dx.doi.org/10.1215/9780822391272" TargetMode="External"/><Relationship Id="rId382" Type="http://schemas.openxmlformats.org/officeDocument/2006/relationships/hyperlink" Target="http://dx.doi.org/10.1215/9780822387763" TargetMode="External"/><Relationship Id="rId417" Type="http://schemas.openxmlformats.org/officeDocument/2006/relationships/hyperlink" Target="http://dx.doi.org/10.1215/9780822380382" TargetMode="External"/><Relationship Id="rId438" Type="http://schemas.openxmlformats.org/officeDocument/2006/relationships/hyperlink" Target="http://dx.doi.org/10.1215/9780822378235" TargetMode="External"/><Relationship Id="rId459" Type="http://schemas.openxmlformats.org/officeDocument/2006/relationships/hyperlink" Target="http://dx.doi.org/10.1215/9780822373315" TargetMode="External"/><Relationship Id="rId16" Type="http://schemas.openxmlformats.org/officeDocument/2006/relationships/hyperlink" Target="http://dx.doi.org/10.1215/9780822375203" TargetMode="External"/><Relationship Id="rId221" Type="http://schemas.openxmlformats.org/officeDocument/2006/relationships/hyperlink" Target="http://dx.doi.org/10.1215/9780822387985" TargetMode="External"/><Relationship Id="rId242" Type="http://schemas.openxmlformats.org/officeDocument/2006/relationships/hyperlink" Target="http://dx.doi.org/10.1215/9780822385721" TargetMode="External"/><Relationship Id="rId263" Type="http://schemas.openxmlformats.org/officeDocument/2006/relationships/hyperlink" Target="http://dx.doi.org/10.1215/9780822383512" TargetMode="External"/><Relationship Id="rId284" Type="http://schemas.openxmlformats.org/officeDocument/2006/relationships/hyperlink" Target="http://dx.doi.org/10.1215/9780822380269" TargetMode="External"/><Relationship Id="rId319" Type="http://schemas.openxmlformats.org/officeDocument/2006/relationships/hyperlink" Target="http://dx.doi.org/10.1215/9780822381792" TargetMode="External"/><Relationship Id="rId470" Type="http://schemas.openxmlformats.org/officeDocument/2006/relationships/hyperlink" Target="http://dx.doi.org/10.1215/9780822372288" TargetMode="External"/><Relationship Id="rId37" Type="http://schemas.openxmlformats.org/officeDocument/2006/relationships/hyperlink" Target="http://dx.doi.org/10.1215/9780822393733" TargetMode="External"/><Relationship Id="rId58" Type="http://schemas.openxmlformats.org/officeDocument/2006/relationships/hyperlink" Target="http://dx.doi.org/10.1215/9780822389163" TargetMode="External"/><Relationship Id="rId79" Type="http://schemas.openxmlformats.org/officeDocument/2006/relationships/hyperlink" Target="http://dx.doi.org/10.1215/9780822386537" TargetMode="External"/><Relationship Id="rId102" Type="http://schemas.openxmlformats.org/officeDocument/2006/relationships/hyperlink" Target="http://dx.doi.org/10.1215/9780822386704" TargetMode="External"/><Relationship Id="rId123" Type="http://schemas.openxmlformats.org/officeDocument/2006/relationships/hyperlink" Target="http://dx.doi.org/10.1215/9780822380177" TargetMode="External"/><Relationship Id="rId144" Type="http://schemas.openxmlformats.org/officeDocument/2006/relationships/hyperlink" Target="http://dx.doi.org/10.1215/9780822396079" TargetMode="External"/><Relationship Id="rId330" Type="http://schemas.openxmlformats.org/officeDocument/2006/relationships/hyperlink" Target="http://dx.doi.org/10.1215/9780822375852" TargetMode="External"/><Relationship Id="rId90" Type="http://schemas.openxmlformats.org/officeDocument/2006/relationships/hyperlink" Target="http://dx.doi.org/10.1215/9780822385547" TargetMode="External"/><Relationship Id="rId165" Type="http://schemas.openxmlformats.org/officeDocument/2006/relationships/hyperlink" Target="http://dx.doi.org/10.1215/9780822376101" TargetMode="External"/><Relationship Id="rId186" Type="http://schemas.openxmlformats.org/officeDocument/2006/relationships/hyperlink" Target="http://dx.doi.org/10.1215/9780822393610" TargetMode="External"/><Relationship Id="rId351" Type="http://schemas.openxmlformats.org/officeDocument/2006/relationships/hyperlink" Target="http://dx.doi.org/10.1215/9780822392873" TargetMode="External"/><Relationship Id="rId372" Type="http://schemas.openxmlformats.org/officeDocument/2006/relationships/hyperlink" Target="http://dx.doi.org/10.1215/9780822390275" TargetMode="External"/><Relationship Id="rId393" Type="http://schemas.openxmlformats.org/officeDocument/2006/relationships/hyperlink" Target="http://dx.doi.org/10.1215/9780822387442" TargetMode="External"/><Relationship Id="rId407" Type="http://schemas.openxmlformats.org/officeDocument/2006/relationships/hyperlink" Target="http://dx.doi.org/10.1215/9780822383406" TargetMode="External"/><Relationship Id="rId428" Type="http://schemas.openxmlformats.org/officeDocument/2006/relationships/hyperlink" Target="http://dx.doi.org/10.1215/9780822378105" TargetMode="External"/><Relationship Id="rId449" Type="http://schemas.openxmlformats.org/officeDocument/2006/relationships/hyperlink" Target="http://dx.doi.org/10.1215/9780822372929" TargetMode="External"/><Relationship Id="rId211" Type="http://schemas.openxmlformats.org/officeDocument/2006/relationships/hyperlink" Target="http://dx.doi.org/10.1215/9780822388685" TargetMode="External"/><Relationship Id="rId232" Type="http://schemas.openxmlformats.org/officeDocument/2006/relationships/hyperlink" Target="http://dx.doi.org/10.1215/9780822386759" TargetMode="External"/><Relationship Id="rId253" Type="http://schemas.openxmlformats.org/officeDocument/2006/relationships/hyperlink" Target="http://dx.doi.org/10.1215/9780822385226" TargetMode="External"/><Relationship Id="rId274" Type="http://schemas.openxmlformats.org/officeDocument/2006/relationships/hyperlink" Target="http://dx.doi.org/10.1215/9780822380320" TargetMode="External"/><Relationship Id="rId295" Type="http://schemas.openxmlformats.org/officeDocument/2006/relationships/hyperlink" Target="http://dx.doi.org/10.1215/9780822377580" TargetMode="External"/><Relationship Id="rId309" Type="http://schemas.openxmlformats.org/officeDocument/2006/relationships/hyperlink" Target="http://dx.doi.org/10.1215/9780822396048" TargetMode="External"/><Relationship Id="rId460" Type="http://schemas.openxmlformats.org/officeDocument/2006/relationships/hyperlink" Target="http://dx.doi.org/10.1215/9780822373636" TargetMode="External"/><Relationship Id="rId27" Type="http://schemas.openxmlformats.org/officeDocument/2006/relationships/hyperlink" Target="http://dx.doi.org/10.1215/9780822397519" TargetMode="External"/><Relationship Id="rId48" Type="http://schemas.openxmlformats.org/officeDocument/2006/relationships/hyperlink" Target="http://dx.doi.org/10.1215/9780822393054" TargetMode="External"/><Relationship Id="rId69" Type="http://schemas.openxmlformats.org/officeDocument/2006/relationships/hyperlink" Target="http://dx.doi.org/10.1215/9780822390411" TargetMode="External"/><Relationship Id="rId113" Type="http://schemas.openxmlformats.org/officeDocument/2006/relationships/hyperlink" Target="http://dx.doi.org/10.1215/9780822384649" TargetMode="External"/><Relationship Id="rId134" Type="http://schemas.openxmlformats.org/officeDocument/2006/relationships/hyperlink" Target="http://dx.doi.org/10.1215/9780822375722" TargetMode="External"/><Relationship Id="rId320" Type="http://schemas.openxmlformats.org/officeDocument/2006/relationships/hyperlink" Target="http://dx.doi.org/10.1215/9780822377627" TargetMode="External"/><Relationship Id="rId80" Type="http://schemas.openxmlformats.org/officeDocument/2006/relationships/hyperlink" Target="http://dx.doi.org/10.1215/9780822386544" TargetMode="External"/><Relationship Id="rId155" Type="http://schemas.openxmlformats.org/officeDocument/2006/relationships/hyperlink" Target="http://dx.doi.org/10.1215/9780822374190" TargetMode="External"/><Relationship Id="rId176" Type="http://schemas.openxmlformats.org/officeDocument/2006/relationships/hyperlink" Target="http://dx.doi.org/10.1215/9780822376644" TargetMode="External"/><Relationship Id="rId197" Type="http://schemas.openxmlformats.org/officeDocument/2006/relationships/hyperlink" Target="http://dx.doi.org/10.1215/9780822391531" TargetMode="External"/><Relationship Id="rId341" Type="http://schemas.openxmlformats.org/officeDocument/2006/relationships/hyperlink" Target="http://dx.doi.org/10.1215/9780822377252" TargetMode="External"/><Relationship Id="rId362" Type="http://schemas.openxmlformats.org/officeDocument/2006/relationships/hyperlink" Target="http://dx.doi.org/10.1215/9780822391517" TargetMode="External"/><Relationship Id="rId383" Type="http://schemas.openxmlformats.org/officeDocument/2006/relationships/hyperlink" Target="http://dx.doi.org/10.1215/9780822387824" TargetMode="External"/><Relationship Id="rId418" Type="http://schemas.openxmlformats.org/officeDocument/2006/relationships/hyperlink" Target="http://dx.doi.org/10.1215/9780822398004" TargetMode="External"/><Relationship Id="rId439" Type="http://schemas.openxmlformats.org/officeDocument/2006/relationships/hyperlink" Target="http://dx.doi.org/10.1215/9780822381686" TargetMode="External"/><Relationship Id="rId201" Type="http://schemas.openxmlformats.org/officeDocument/2006/relationships/hyperlink" Target="http://dx.doi.org/10.1215/9780822391111" TargetMode="External"/><Relationship Id="rId222" Type="http://schemas.openxmlformats.org/officeDocument/2006/relationships/hyperlink" Target="http://dx.doi.org/10.1215/9780822386414" TargetMode="External"/><Relationship Id="rId243" Type="http://schemas.openxmlformats.org/officeDocument/2006/relationships/hyperlink" Target="http://dx.doi.org/10.1215/9780822386353" TargetMode="External"/><Relationship Id="rId264" Type="http://schemas.openxmlformats.org/officeDocument/2006/relationships/hyperlink" Target="http://dx.doi.org/10.1215/9780822383611" TargetMode="External"/><Relationship Id="rId285" Type="http://schemas.openxmlformats.org/officeDocument/2006/relationships/hyperlink" Target="http://dx.doi.org/10.1215/9780822397014" TargetMode="External"/><Relationship Id="rId450" Type="http://schemas.openxmlformats.org/officeDocument/2006/relationships/hyperlink" Target="http://dx.doi.org/10.1215/9780822372318" TargetMode="External"/><Relationship Id="rId471" Type="http://schemas.openxmlformats.org/officeDocument/2006/relationships/hyperlink" Target="http://dx.doi.org/10.1215/9780822373193" TargetMode="External"/><Relationship Id="rId17" Type="http://schemas.openxmlformats.org/officeDocument/2006/relationships/hyperlink" Target="http://dx.doi.org/10.1215/9780822376347" TargetMode="External"/><Relationship Id="rId38" Type="http://schemas.openxmlformats.org/officeDocument/2006/relationships/hyperlink" Target="http://dx.doi.org/10.1215/9780822393948" TargetMode="External"/><Relationship Id="rId59" Type="http://schemas.openxmlformats.org/officeDocument/2006/relationships/hyperlink" Target="http://dx.doi.org/10.1215/9780822390695" TargetMode="External"/><Relationship Id="rId103" Type="http://schemas.openxmlformats.org/officeDocument/2006/relationships/hyperlink" Target="http://dx.doi.org/10.1215/9780822388449" TargetMode="External"/><Relationship Id="rId124" Type="http://schemas.openxmlformats.org/officeDocument/2006/relationships/hyperlink" Target="http://dx.doi.org/10.1215/9780822380252" TargetMode="External"/><Relationship Id="rId310" Type="http://schemas.openxmlformats.org/officeDocument/2006/relationships/hyperlink" Target="http://dx.doi.org/10.1215/9780822399247" TargetMode="External"/><Relationship Id="rId70" Type="http://schemas.openxmlformats.org/officeDocument/2006/relationships/hyperlink" Target="http://dx.doi.org/10.1215/9780822390183" TargetMode="External"/><Relationship Id="rId91" Type="http://schemas.openxmlformats.org/officeDocument/2006/relationships/hyperlink" Target="http://dx.doi.org/10.1215/9780822386032" TargetMode="External"/><Relationship Id="rId145" Type="http://schemas.openxmlformats.org/officeDocument/2006/relationships/hyperlink" Target="http://dx.doi.org/10.1215/9780822379539" TargetMode="External"/><Relationship Id="rId166" Type="http://schemas.openxmlformats.org/officeDocument/2006/relationships/hyperlink" Target="http://dx.doi.org/10.1215/9780822376828" TargetMode="External"/><Relationship Id="rId187" Type="http://schemas.openxmlformats.org/officeDocument/2006/relationships/hyperlink" Target="http://dx.doi.org/10.1215/9780822394365" TargetMode="External"/><Relationship Id="rId331" Type="http://schemas.openxmlformats.org/officeDocument/2006/relationships/hyperlink" Target="http://dx.doi.org/10.1215/9780822375029" TargetMode="External"/><Relationship Id="rId352" Type="http://schemas.openxmlformats.org/officeDocument/2006/relationships/hyperlink" Target="http://dx.doi.org/10.1215/9780822393641" TargetMode="External"/><Relationship Id="rId373" Type="http://schemas.openxmlformats.org/officeDocument/2006/relationships/hyperlink" Target="http://dx.doi.org/10.1215/9780822389941" TargetMode="External"/><Relationship Id="rId394" Type="http://schemas.openxmlformats.org/officeDocument/2006/relationships/hyperlink" Target="http://dx.doi.org/10.1215/9780822385400" TargetMode="External"/><Relationship Id="rId408" Type="http://schemas.openxmlformats.org/officeDocument/2006/relationships/hyperlink" Target="http://dx.doi.org/10.1215/9780822383888" TargetMode="External"/><Relationship Id="rId429" Type="http://schemas.openxmlformats.org/officeDocument/2006/relationships/hyperlink" Target="http://dx.doi.org/10.1215/9780822382447" TargetMode="External"/><Relationship Id="rId1" Type="http://schemas.openxmlformats.org/officeDocument/2006/relationships/hyperlink" Target="http://dx.doi.org/10.1215/9780822374046" TargetMode="External"/><Relationship Id="rId212" Type="http://schemas.openxmlformats.org/officeDocument/2006/relationships/hyperlink" Target="http://dx.doi.org/10.1215/9780822389224" TargetMode="External"/><Relationship Id="rId233" Type="http://schemas.openxmlformats.org/officeDocument/2006/relationships/hyperlink" Target="http://dx.doi.org/10.1215/9780822387510" TargetMode="External"/><Relationship Id="rId254" Type="http://schemas.openxmlformats.org/officeDocument/2006/relationships/hyperlink" Target="http://dx.doi.org/10.1215/9780822384748" TargetMode="External"/><Relationship Id="rId440" Type="http://schemas.openxmlformats.org/officeDocument/2006/relationships/hyperlink" Target="http://dx.doi.org/10.1215/9780822398288" TargetMode="External"/><Relationship Id="rId28" Type="http://schemas.openxmlformats.org/officeDocument/2006/relationships/hyperlink" Target="http://dx.doi.org/10.1215/9780822397526" TargetMode="External"/><Relationship Id="rId49" Type="http://schemas.openxmlformats.org/officeDocument/2006/relationships/hyperlink" Target="http://dx.doi.org/10.1215/9780822391005" TargetMode="External"/><Relationship Id="rId114" Type="http://schemas.openxmlformats.org/officeDocument/2006/relationships/hyperlink" Target="http://dx.doi.org/10.1215/9780822384212" TargetMode="External"/><Relationship Id="rId275" Type="http://schemas.openxmlformats.org/officeDocument/2006/relationships/hyperlink" Target="http://dx.doi.org/10.1215/9780822383277" TargetMode="External"/><Relationship Id="rId296" Type="http://schemas.openxmlformats.org/officeDocument/2006/relationships/hyperlink" Target="http://dx.doi.org/10.1215/9780822398530" TargetMode="External"/><Relationship Id="rId300" Type="http://schemas.openxmlformats.org/officeDocument/2006/relationships/hyperlink" Target="http://dx.doi.org/10.1215/9780822378167" TargetMode="External"/><Relationship Id="rId461" Type="http://schemas.openxmlformats.org/officeDocument/2006/relationships/hyperlink" Target="http://dx.doi.org/10.1215/9780822373216" TargetMode="External"/><Relationship Id="rId60" Type="http://schemas.openxmlformats.org/officeDocument/2006/relationships/hyperlink" Target="http://dx.doi.org/10.1215/9780822389071" TargetMode="External"/><Relationship Id="rId81" Type="http://schemas.openxmlformats.org/officeDocument/2006/relationships/hyperlink" Target="http://dx.doi.org/10.1215/9780822386551" TargetMode="External"/><Relationship Id="rId135" Type="http://schemas.openxmlformats.org/officeDocument/2006/relationships/hyperlink" Target="http://dx.doi.org/10.1215/9780822396024" TargetMode="External"/><Relationship Id="rId156" Type="http://schemas.openxmlformats.org/officeDocument/2006/relationships/hyperlink" Target="http://dx.doi.org/10.1215/9780822373674" TargetMode="External"/><Relationship Id="rId177" Type="http://schemas.openxmlformats.org/officeDocument/2006/relationships/hyperlink" Target="http://dx.doi.org/10.1215/9780822377153" TargetMode="External"/><Relationship Id="rId198" Type="http://schemas.openxmlformats.org/officeDocument/2006/relationships/hyperlink" Target="http://dx.doi.org/10.1215/9780822394150" TargetMode="External"/><Relationship Id="rId321" Type="http://schemas.openxmlformats.org/officeDocument/2006/relationships/hyperlink" Target="http://dx.doi.org/10.1215/9780822374350" TargetMode="External"/><Relationship Id="rId342" Type="http://schemas.openxmlformats.org/officeDocument/2006/relationships/hyperlink" Target="http://dx.doi.org/10.1215/9780822377139" TargetMode="External"/><Relationship Id="rId363" Type="http://schemas.openxmlformats.org/officeDocument/2006/relationships/hyperlink" Target="http://dx.doi.org/10.1215/9780822391234" TargetMode="External"/><Relationship Id="rId384" Type="http://schemas.openxmlformats.org/officeDocument/2006/relationships/hyperlink" Target="http://dx.doi.org/10.1215/9780822388395" TargetMode="External"/><Relationship Id="rId419" Type="http://schemas.openxmlformats.org/officeDocument/2006/relationships/hyperlink" Target="http://dx.doi.org/10.1215/9780822377962" TargetMode="External"/><Relationship Id="rId202" Type="http://schemas.openxmlformats.org/officeDocument/2006/relationships/hyperlink" Target="http://dx.doi.org/10.1215/9780822389460" TargetMode="External"/><Relationship Id="rId223" Type="http://schemas.openxmlformats.org/officeDocument/2006/relationships/hyperlink" Target="http://dx.doi.org/10.1215/9780822386452" TargetMode="External"/><Relationship Id="rId244" Type="http://schemas.openxmlformats.org/officeDocument/2006/relationships/hyperlink" Target="http://dx.doi.org/10.1215/9780822384359" TargetMode="External"/><Relationship Id="rId430" Type="http://schemas.openxmlformats.org/officeDocument/2006/relationships/hyperlink" Target="http://dx.doi.org/10.1215/9780822382744" TargetMode="External"/><Relationship Id="rId18" Type="http://schemas.openxmlformats.org/officeDocument/2006/relationships/hyperlink" Target="http://dx.doi.org/10.1215/9780822375913" TargetMode="External"/><Relationship Id="rId39" Type="http://schemas.openxmlformats.org/officeDocument/2006/relationships/hyperlink" Target="http://dx.doi.org/10.1215/9780822393870" TargetMode="External"/><Relationship Id="rId265" Type="http://schemas.openxmlformats.org/officeDocument/2006/relationships/hyperlink" Target="http://dx.doi.org/10.1215/9780822383635" TargetMode="External"/><Relationship Id="rId286" Type="http://schemas.openxmlformats.org/officeDocument/2006/relationships/hyperlink" Target="http://dx.doi.org/10.1215/9780822380726" TargetMode="External"/><Relationship Id="rId451" Type="http://schemas.openxmlformats.org/officeDocument/2006/relationships/hyperlink" Target="http://dx.doi.org/10.1215/9780822372561" TargetMode="External"/><Relationship Id="rId472" Type="http://schemas.openxmlformats.org/officeDocument/2006/relationships/hyperlink" Target="http://dx.doi.org/10.1215/9780822373339" TargetMode="External"/><Relationship Id="rId50" Type="http://schemas.openxmlformats.org/officeDocument/2006/relationships/hyperlink" Target="http://dx.doi.org/10.1215/9780822393061" TargetMode="External"/><Relationship Id="rId104" Type="http://schemas.openxmlformats.org/officeDocument/2006/relationships/hyperlink" Target="http://dx.doi.org/10.1215/9780822384762" TargetMode="External"/><Relationship Id="rId125" Type="http://schemas.openxmlformats.org/officeDocument/2006/relationships/hyperlink" Target="http://dx.doi.org/10.1215/9780822378204" TargetMode="External"/><Relationship Id="rId146" Type="http://schemas.openxmlformats.org/officeDocument/2006/relationships/hyperlink" Target="http://dx.doi.org/10.1215/9780822382607" TargetMode="External"/><Relationship Id="rId167" Type="http://schemas.openxmlformats.org/officeDocument/2006/relationships/hyperlink" Target="http://dx.doi.org/10.1215/9780822377061" TargetMode="External"/><Relationship Id="rId188" Type="http://schemas.openxmlformats.org/officeDocument/2006/relationships/hyperlink" Target="http://dx.doi.org/10.1215/9780822394617" TargetMode="External"/><Relationship Id="rId311" Type="http://schemas.openxmlformats.org/officeDocument/2006/relationships/hyperlink" Target="http://dx.doi.org/10.1215/9780822399476" TargetMode="External"/><Relationship Id="rId332" Type="http://schemas.openxmlformats.org/officeDocument/2006/relationships/hyperlink" Target="http://dx.doi.org/10.1215/9780822374909" TargetMode="External"/><Relationship Id="rId353" Type="http://schemas.openxmlformats.org/officeDocument/2006/relationships/hyperlink" Target="http://dx.doi.org/10.1215/9780822391753" TargetMode="External"/><Relationship Id="rId374" Type="http://schemas.openxmlformats.org/officeDocument/2006/relationships/hyperlink" Target="http://dx.doi.org/10.1215/9780822390022" TargetMode="External"/><Relationship Id="rId395" Type="http://schemas.openxmlformats.org/officeDocument/2006/relationships/hyperlink" Target="http://dx.doi.org/10.1215/9780822385585" TargetMode="External"/><Relationship Id="rId409" Type="http://schemas.openxmlformats.org/officeDocument/2006/relationships/hyperlink" Target="http://dx.doi.org/10.1215/9780822383437" TargetMode="External"/><Relationship Id="rId71" Type="http://schemas.openxmlformats.org/officeDocument/2006/relationships/hyperlink" Target="http://dx.doi.org/10.1215/9780822388074" TargetMode="External"/><Relationship Id="rId92" Type="http://schemas.openxmlformats.org/officeDocument/2006/relationships/hyperlink" Target="http://dx.doi.org/10.1215/9780822386049" TargetMode="External"/><Relationship Id="rId213" Type="http://schemas.openxmlformats.org/officeDocument/2006/relationships/hyperlink" Target="http://dx.doi.org/10.1215/9780822389378" TargetMode="External"/><Relationship Id="rId234" Type="http://schemas.openxmlformats.org/officeDocument/2006/relationships/hyperlink" Target="http://dx.doi.org/10.1215/9780822386896" TargetMode="External"/><Relationship Id="rId420" Type="http://schemas.openxmlformats.org/officeDocument/2006/relationships/hyperlink" Target="http://dx.doi.org/10.1215/9780822380658" TargetMode="External"/><Relationship Id="rId2" Type="http://schemas.openxmlformats.org/officeDocument/2006/relationships/hyperlink" Target="http://dx.doi.org/10.1215/9780822373728" TargetMode="External"/><Relationship Id="rId29" Type="http://schemas.openxmlformats.org/officeDocument/2006/relationships/hyperlink" Target="http://dx.doi.org/10.1215/9780822377184" TargetMode="External"/><Relationship Id="rId255" Type="http://schemas.openxmlformats.org/officeDocument/2006/relationships/hyperlink" Target="http://dx.doi.org/10.1215/9780822384809" TargetMode="External"/><Relationship Id="rId276" Type="http://schemas.openxmlformats.org/officeDocument/2006/relationships/hyperlink" Target="http://dx.doi.org/10.1215/9780822380900" TargetMode="External"/><Relationship Id="rId297" Type="http://schemas.openxmlformats.org/officeDocument/2006/relationships/hyperlink" Target="http://dx.doi.org/10.1215/9780822396604" TargetMode="External"/><Relationship Id="rId441" Type="http://schemas.openxmlformats.org/officeDocument/2006/relationships/hyperlink" Target="http://dx.doi.org/10.1215/9780822373223" TargetMode="External"/><Relationship Id="rId462" Type="http://schemas.openxmlformats.org/officeDocument/2006/relationships/hyperlink" Target="http://dx.doi.org/10.1215/9780822372240" TargetMode="External"/><Relationship Id="rId40" Type="http://schemas.openxmlformats.org/officeDocument/2006/relationships/hyperlink" Target="http://dx.doi.org/10.1215/9780822394143" TargetMode="External"/><Relationship Id="rId115" Type="http://schemas.openxmlformats.org/officeDocument/2006/relationships/hyperlink" Target="http://dx.doi.org/10.1215/9780822384311" TargetMode="External"/><Relationship Id="rId136" Type="http://schemas.openxmlformats.org/officeDocument/2006/relationships/hyperlink" Target="http://dx.doi.org/10.1215/9780822378181" TargetMode="External"/><Relationship Id="rId157" Type="http://schemas.openxmlformats.org/officeDocument/2006/relationships/hyperlink" Target="http://dx.doi.org/10.1215/9780822374565" TargetMode="External"/><Relationship Id="rId178" Type="http://schemas.openxmlformats.org/officeDocument/2006/relationships/hyperlink" Target="http://dx.doi.org/10.1215/9780822395638" TargetMode="External"/><Relationship Id="rId301" Type="http://schemas.openxmlformats.org/officeDocument/2006/relationships/hyperlink" Target="http://dx.doi.org/10.1215/9780822399353" TargetMode="External"/><Relationship Id="rId322" Type="http://schemas.openxmlformats.org/officeDocument/2006/relationships/hyperlink" Target="http://dx.doi.org/10.1215/9780822374251" TargetMode="External"/><Relationship Id="rId343" Type="http://schemas.openxmlformats.org/officeDocument/2006/relationships/hyperlink" Target="http://dx.doi.org/10.1215/9780822378907" TargetMode="External"/><Relationship Id="rId364" Type="http://schemas.openxmlformats.org/officeDocument/2006/relationships/hyperlink" Target="http://dx.doi.org/10.1215/9780822391562" TargetMode="External"/><Relationship Id="rId61" Type="http://schemas.openxmlformats.org/officeDocument/2006/relationships/hyperlink" Target="http://dx.doi.org/10.1215/9780822389200" TargetMode="External"/><Relationship Id="rId82" Type="http://schemas.openxmlformats.org/officeDocument/2006/relationships/hyperlink" Target="http://dx.doi.org/10.1215/9780822387220" TargetMode="External"/><Relationship Id="rId199" Type="http://schemas.openxmlformats.org/officeDocument/2006/relationships/hyperlink" Target="http://dx.doi.org/10.1215/9780822393559" TargetMode="External"/><Relationship Id="rId203" Type="http://schemas.openxmlformats.org/officeDocument/2006/relationships/hyperlink" Target="http://dx.doi.org/10.1215/9780822390848" TargetMode="External"/><Relationship Id="rId385" Type="http://schemas.openxmlformats.org/officeDocument/2006/relationships/hyperlink" Target="http://dx.doi.org/10.1215/9780822387831" TargetMode="External"/><Relationship Id="rId19" Type="http://schemas.openxmlformats.org/officeDocument/2006/relationships/hyperlink" Target="http://dx.doi.org/10.1215/9780822377030" TargetMode="External"/><Relationship Id="rId224" Type="http://schemas.openxmlformats.org/officeDocument/2006/relationships/hyperlink" Target="http://dx.doi.org/10.1215/9780822387053" TargetMode="External"/><Relationship Id="rId245" Type="http://schemas.openxmlformats.org/officeDocument/2006/relationships/hyperlink" Target="http://dx.doi.org/10.1215/9780822384373" TargetMode="External"/><Relationship Id="rId266" Type="http://schemas.openxmlformats.org/officeDocument/2006/relationships/hyperlink" Target="http://dx.doi.org/10.1215/9780822384236" TargetMode="External"/><Relationship Id="rId287" Type="http://schemas.openxmlformats.org/officeDocument/2006/relationships/hyperlink" Target="http://dx.doi.org/10.1215/9780822382805" TargetMode="External"/><Relationship Id="rId410" Type="http://schemas.openxmlformats.org/officeDocument/2006/relationships/hyperlink" Target="http://dx.doi.org/10.1215/9780822380276" TargetMode="External"/><Relationship Id="rId431" Type="http://schemas.openxmlformats.org/officeDocument/2006/relationships/hyperlink" Target="http://dx.doi.org/10.1215/9780822379218" TargetMode="External"/><Relationship Id="rId452" Type="http://schemas.openxmlformats.org/officeDocument/2006/relationships/hyperlink" Target="http://dx.doi.org/10.1215/9780822372554" TargetMode="External"/><Relationship Id="rId473" Type="http://schemas.openxmlformats.org/officeDocument/2006/relationships/hyperlink" Target="http://dx.doi.org/10.1215/9780822372189" TargetMode="External"/><Relationship Id="rId30" Type="http://schemas.openxmlformats.org/officeDocument/2006/relationships/hyperlink" Target="http://dx.doi.org/10.1215/9780822377290" TargetMode="External"/><Relationship Id="rId105" Type="http://schemas.openxmlformats.org/officeDocument/2006/relationships/hyperlink" Target="http://dx.doi.org/10.1215/9780822384786" TargetMode="External"/><Relationship Id="rId126" Type="http://schemas.openxmlformats.org/officeDocument/2006/relationships/hyperlink" Target="http://dx.doi.org/10.1215/9780822381341" TargetMode="External"/><Relationship Id="rId147" Type="http://schemas.openxmlformats.org/officeDocument/2006/relationships/hyperlink" Target="http://dx.doi.org/10.1215/9780822382362" TargetMode="External"/><Relationship Id="rId168" Type="http://schemas.openxmlformats.org/officeDocument/2006/relationships/hyperlink" Target="http://dx.doi.org/10.1215/9780822377191" TargetMode="External"/><Relationship Id="rId312" Type="http://schemas.openxmlformats.org/officeDocument/2006/relationships/hyperlink" Target="http://dx.doi.org/10.1215/9780822381884" TargetMode="External"/><Relationship Id="rId333" Type="http://schemas.openxmlformats.org/officeDocument/2006/relationships/hyperlink" Target="http://dx.doi.org/10.1215/9780822376910" TargetMode="External"/><Relationship Id="rId354" Type="http://schemas.openxmlformats.org/officeDocument/2006/relationships/hyperlink" Target="http://dx.doi.org/10.1215/9780822393146" TargetMode="External"/><Relationship Id="rId51" Type="http://schemas.openxmlformats.org/officeDocument/2006/relationships/hyperlink" Target="http://dx.doi.org/10.1215/9780822391401" TargetMode="External"/><Relationship Id="rId72" Type="http://schemas.openxmlformats.org/officeDocument/2006/relationships/hyperlink" Target="http://dx.doi.org/10.1215/9780822387565" TargetMode="External"/><Relationship Id="rId93" Type="http://schemas.openxmlformats.org/officeDocument/2006/relationships/hyperlink" Target="http://dx.doi.org/10.1215/9780822385820" TargetMode="External"/><Relationship Id="rId189" Type="http://schemas.openxmlformats.org/officeDocument/2006/relationships/hyperlink" Target="http://dx.doi.org/10.1215/9780822394402" TargetMode="External"/><Relationship Id="rId375" Type="http://schemas.openxmlformats.org/officeDocument/2006/relationships/hyperlink" Target="http://dx.doi.org/10.1215/9780822387558" TargetMode="External"/><Relationship Id="rId396" Type="http://schemas.openxmlformats.org/officeDocument/2006/relationships/hyperlink" Target="http://dx.doi.org/10.1215/9780822386209" TargetMode="External"/><Relationship Id="rId3" Type="http://schemas.openxmlformats.org/officeDocument/2006/relationships/hyperlink" Target="http://dx.doi.org/10.1215/9780822374336" TargetMode="External"/><Relationship Id="rId214" Type="http://schemas.openxmlformats.org/officeDocument/2006/relationships/hyperlink" Target="http://dx.doi.org/10.1215/9780822388258" TargetMode="External"/><Relationship Id="rId235" Type="http://schemas.openxmlformats.org/officeDocument/2006/relationships/hyperlink" Target="http://dx.doi.org/10.1215/9780822386926" TargetMode="External"/><Relationship Id="rId256" Type="http://schemas.openxmlformats.org/officeDocument/2006/relationships/hyperlink" Target="http://dx.doi.org/10.1215/9780822384830" TargetMode="External"/><Relationship Id="rId277" Type="http://schemas.openxmlformats.org/officeDocument/2006/relationships/hyperlink" Target="http://dx.doi.org/10.1215/9780822380931" TargetMode="External"/><Relationship Id="rId298" Type="http://schemas.openxmlformats.org/officeDocument/2006/relationships/hyperlink" Target="http://dx.doi.org/10.1215/9780822398400" TargetMode="External"/><Relationship Id="rId400" Type="http://schemas.openxmlformats.org/officeDocument/2006/relationships/hyperlink" Target="http://dx.doi.org/10.1215/9780822384960" TargetMode="External"/><Relationship Id="rId421" Type="http://schemas.openxmlformats.org/officeDocument/2006/relationships/hyperlink" Target="http://dx.doi.org/10.1215/9780822398110" TargetMode="External"/><Relationship Id="rId442" Type="http://schemas.openxmlformats.org/officeDocument/2006/relationships/hyperlink" Target="http://dx.doi.org/10.1215/9780822373377" TargetMode="External"/><Relationship Id="rId463" Type="http://schemas.openxmlformats.org/officeDocument/2006/relationships/hyperlink" Target="http://dx.doi.org/10.1215/9780822372707" TargetMode="External"/><Relationship Id="rId116" Type="http://schemas.openxmlformats.org/officeDocument/2006/relationships/hyperlink" Target="http://dx.doi.org/10.1215/9780822383079" TargetMode="External"/><Relationship Id="rId137" Type="http://schemas.openxmlformats.org/officeDocument/2006/relationships/hyperlink" Target="http://dx.doi.org/10.1215/9780822398233" TargetMode="External"/><Relationship Id="rId158" Type="http://schemas.openxmlformats.org/officeDocument/2006/relationships/hyperlink" Target="http://dx.doi.org/10.1215/9780822373827" TargetMode="External"/><Relationship Id="rId302" Type="http://schemas.openxmlformats.org/officeDocument/2006/relationships/hyperlink" Target="http://dx.doi.org/10.1215/9780822398028" TargetMode="External"/><Relationship Id="rId323" Type="http://schemas.openxmlformats.org/officeDocument/2006/relationships/hyperlink" Target="http://dx.doi.org/10.1215/9780822374152" TargetMode="External"/><Relationship Id="rId344" Type="http://schemas.openxmlformats.org/officeDocument/2006/relationships/hyperlink" Target="http://dx.doi.org/10.1215/9780822378969" TargetMode="External"/><Relationship Id="rId20" Type="http://schemas.openxmlformats.org/officeDocument/2006/relationships/hyperlink" Target="http://dx.doi.org/10.1215/9780822376996" TargetMode="External"/><Relationship Id="rId41" Type="http://schemas.openxmlformats.org/officeDocument/2006/relationships/hyperlink" Target="http://dx.doi.org/10.1215/9780822393900" TargetMode="External"/><Relationship Id="rId62" Type="http://schemas.openxmlformats.org/officeDocument/2006/relationships/hyperlink" Target="http://dx.doi.org/10.1215/9780822388814" TargetMode="External"/><Relationship Id="rId83" Type="http://schemas.openxmlformats.org/officeDocument/2006/relationships/hyperlink" Target="http://dx.doi.org/10.1215/9780822387305" TargetMode="External"/><Relationship Id="rId179" Type="http://schemas.openxmlformats.org/officeDocument/2006/relationships/hyperlink" Target="http://dx.doi.org/10.1215/9780822397502" TargetMode="External"/><Relationship Id="rId365" Type="http://schemas.openxmlformats.org/officeDocument/2006/relationships/hyperlink" Target="http://dx.doi.org/10.1215/9780822392316" TargetMode="External"/><Relationship Id="rId386" Type="http://schemas.openxmlformats.org/officeDocument/2006/relationships/hyperlink" Target="http://dx.doi.org/10.1215/9780822388456" TargetMode="External"/><Relationship Id="rId190" Type="http://schemas.openxmlformats.org/officeDocument/2006/relationships/hyperlink" Target="http://dx.doi.org/10.1215/9780822393436" TargetMode="External"/><Relationship Id="rId204" Type="http://schemas.openxmlformats.org/officeDocument/2006/relationships/hyperlink" Target="http://dx.doi.org/10.1215/9780822391135" TargetMode="External"/><Relationship Id="rId225" Type="http://schemas.openxmlformats.org/officeDocument/2006/relationships/hyperlink" Target="http://dx.doi.org/10.1215/9780822386476" TargetMode="External"/><Relationship Id="rId246" Type="http://schemas.openxmlformats.org/officeDocument/2006/relationships/hyperlink" Target="http://dx.doi.org/10.1215/9780822384380" TargetMode="External"/><Relationship Id="rId267" Type="http://schemas.openxmlformats.org/officeDocument/2006/relationships/hyperlink" Target="http://dx.doi.org/10.1215/9780822383772" TargetMode="External"/><Relationship Id="rId288" Type="http://schemas.openxmlformats.org/officeDocument/2006/relationships/hyperlink" Target="http://dx.doi.org/10.1215/9780822398967" TargetMode="External"/><Relationship Id="rId411" Type="http://schemas.openxmlformats.org/officeDocument/2006/relationships/hyperlink" Target="http://dx.doi.org/10.1215/9780822380412" TargetMode="External"/><Relationship Id="rId432" Type="http://schemas.openxmlformats.org/officeDocument/2006/relationships/hyperlink" Target="http://dx.doi.org/10.1215/9780822379010" TargetMode="External"/><Relationship Id="rId453" Type="http://schemas.openxmlformats.org/officeDocument/2006/relationships/hyperlink" Target="http://dx.doi.org/10.1215/9780822373148" TargetMode="External"/><Relationship Id="rId474" Type="http://schemas.openxmlformats.org/officeDocument/2006/relationships/hyperlink" Target="http://dx.doi.org/10.1215/9780822371755" TargetMode="External"/><Relationship Id="rId106" Type="http://schemas.openxmlformats.org/officeDocument/2006/relationships/hyperlink" Target="http://dx.doi.org/10.1215/9780822385356" TargetMode="External"/><Relationship Id="rId127" Type="http://schemas.openxmlformats.org/officeDocument/2006/relationships/hyperlink" Target="http://dx.doi.org/10.1215/9780822381082" TargetMode="External"/><Relationship Id="rId313" Type="http://schemas.openxmlformats.org/officeDocument/2006/relationships/hyperlink" Target="http://dx.doi.org/10.1215/9780822396277" TargetMode="External"/><Relationship Id="rId10" Type="http://schemas.openxmlformats.org/officeDocument/2006/relationships/hyperlink" Target="http://dx.doi.org/10.1215/9780822375227" TargetMode="External"/><Relationship Id="rId31" Type="http://schemas.openxmlformats.org/officeDocument/2006/relationships/hyperlink" Target="http://dx.doi.org/10.1215/9780822377337" TargetMode="External"/><Relationship Id="rId52" Type="http://schemas.openxmlformats.org/officeDocument/2006/relationships/hyperlink" Target="http://dx.doi.org/10.1215/9780822392569" TargetMode="External"/><Relationship Id="rId73" Type="http://schemas.openxmlformats.org/officeDocument/2006/relationships/hyperlink" Target="http://dx.doi.org/10.1215/9780822387756" TargetMode="External"/><Relationship Id="rId94" Type="http://schemas.openxmlformats.org/officeDocument/2006/relationships/hyperlink" Target="http://dx.doi.org/10.1215/9780822386384" TargetMode="External"/><Relationship Id="rId148" Type="http://schemas.openxmlformats.org/officeDocument/2006/relationships/hyperlink" Target="http://dx.doi.org/10.1215/9780822378112" TargetMode="External"/><Relationship Id="rId169" Type="http://schemas.openxmlformats.org/officeDocument/2006/relationships/hyperlink" Target="http://dx.doi.org/10.1215/9780822377313" TargetMode="External"/><Relationship Id="rId334" Type="http://schemas.openxmlformats.org/officeDocument/2006/relationships/hyperlink" Target="http://dx.doi.org/10.1215/9780822376620" TargetMode="External"/><Relationship Id="rId355" Type="http://schemas.openxmlformats.org/officeDocument/2006/relationships/hyperlink" Target="http://dx.doi.org/10.1215/9780822391524" TargetMode="External"/><Relationship Id="rId376" Type="http://schemas.openxmlformats.org/officeDocument/2006/relationships/hyperlink" Target="http://dx.doi.org/10.1215/9780822387589" TargetMode="External"/><Relationship Id="rId397" Type="http://schemas.openxmlformats.org/officeDocument/2006/relationships/hyperlink" Target="http://dx.doi.org/10.1215/9780822386285" TargetMode="External"/><Relationship Id="rId4" Type="http://schemas.openxmlformats.org/officeDocument/2006/relationships/hyperlink" Target="http://dx.doi.org/10.1215/9780822373711" TargetMode="External"/><Relationship Id="rId180" Type="http://schemas.openxmlformats.org/officeDocument/2006/relationships/hyperlink" Target="http://dx.doi.org/10.1215/9780822377085" TargetMode="External"/><Relationship Id="rId215" Type="http://schemas.openxmlformats.org/officeDocument/2006/relationships/hyperlink" Target="http://dx.doi.org/10.1215/9780822390152" TargetMode="External"/><Relationship Id="rId236" Type="http://schemas.openxmlformats.org/officeDocument/2006/relationships/hyperlink" Target="http://dx.doi.org/10.1215/9780822385394" TargetMode="External"/><Relationship Id="rId257" Type="http://schemas.openxmlformats.org/officeDocument/2006/relationships/hyperlink" Target="http://dx.doi.org/10.1215/9780822385325" TargetMode="External"/><Relationship Id="rId278" Type="http://schemas.openxmlformats.org/officeDocument/2006/relationships/hyperlink" Target="http://dx.doi.org/10.1215/9780822380955" TargetMode="External"/><Relationship Id="rId401" Type="http://schemas.openxmlformats.org/officeDocument/2006/relationships/hyperlink" Target="http://dx.doi.org/10.1215/9780822384984" TargetMode="External"/><Relationship Id="rId422" Type="http://schemas.openxmlformats.org/officeDocument/2006/relationships/hyperlink" Target="http://dx.doi.org/10.1215/9780822397267" TargetMode="External"/><Relationship Id="rId443" Type="http://schemas.openxmlformats.org/officeDocument/2006/relationships/hyperlink" Target="http://dx.doi.org/10.1215/9780822373407" TargetMode="External"/><Relationship Id="rId464" Type="http://schemas.openxmlformats.org/officeDocument/2006/relationships/hyperlink" Target="http://dx.doi.org/10.1215/9780822372530" TargetMode="External"/><Relationship Id="rId303" Type="http://schemas.openxmlformats.org/officeDocument/2006/relationships/hyperlink" Target="http://dx.doi.org/10.1215/9780822397649" TargetMode="External"/><Relationship Id="rId42" Type="http://schemas.openxmlformats.org/officeDocument/2006/relationships/hyperlink" Target="http://dx.doi.org/10.1215/9780822394532" TargetMode="External"/><Relationship Id="rId84" Type="http://schemas.openxmlformats.org/officeDocument/2006/relationships/hyperlink" Target="http://dx.doi.org/10.1215/9780822387312" TargetMode="External"/><Relationship Id="rId138" Type="http://schemas.openxmlformats.org/officeDocument/2006/relationships/hyperlink" Target="http://dx.doi.org/10.1215/9780822382478" TargetMode="External"/><Relationship Id="rId345" Type="http://schemas.openxmlformats.org/officeDocument/2006/relationships/hyperlink" Target="http://dx.doi.org/10.1215/9780822377375" TargetMode="External"/><Relationship Id="rId387" Type="http://schemas.openxmlformats.org/officeDocument/2006/relationships/hyperlink" Target="http://dx.doi.org/10.1215/9780822387992" TargetMode="External"/><Relationship Id="rId191" Type="http://schemas.openxmlformats.org/officeDocument/2006/relationships/hyperlink" Target="http://dx.doi.org/10.1215/9780822393887" TargetMode="External"/><Relationship Id="rId205" Type="http://schemas.openxmlformats.org/officeDocument/2006/relationships/hyperlink" Target="http://dx.doi.org/10.1215/9780822391418" TargetMode="External"/><Relationship Id="rId247" Type="http://schemas.openxmlformats.org/officeDocument/2006/relationships/hyperlink" Target="http://dx.doi.org/10.1215/9780822384885" TargetMode="External"/><Relationship Id="rId412" Type="http://schemas.openxmlformats.org/officeDocument/2006/relationships/hyperlink" Target="http://dx.doi.org/10.1215/9780822381389" TargetMode="External"/><Relationship Id="rId107" Type="http://schemas.openxmlformats.org/officeDocument/2006/relationships/hyperlink" Target="http://dx.doi.org/10.1215/9780822383895" TargetMode="External"/><Relationship Id="rId289" Type="http://schemas.openxmlformats.org/officeDocument/2006/relationships/hyperlink" Target="http://dx.doi.org/10.1215/9780822382188" TargetMode="External"/><Relationship Id="rId454" Type="http://schemas.openxmlformats.org/officeDocument/2006/relationships/hyperlink" Target="http://dx.doi.org/10.1215/9780822372820" TargetMode="External"/><Relationship Id="rId11" Type="http://schemas.openxmlformats.org/officeDocument/2006/relationships/hyperlink" Target="http://dx.doi.org/10.1215/9780822377214" TargetMode="External"/><Relationship Id="rId53" Type="http://schemas.openxmlformats.org/officeDocument/2006/relationships/hyperlink" Target="http://dx.doi.org/10.1215/9780822390800" TargetMode="External"/><Relationship Id="rId149" Type="http://schemas.openxmlformats.org/officeDocument/2006/relationships/hyperlink" Target="http://dx.doi.org/10.1215/9780822373575" TargetMode="External"/><Relationship Id="rId314" Type="http://schemas.openxmlformats.org/officeDocument/2006/relationships/hyperlink" Target="http://dx.doi.org/10.1215/9780822381877" TargetMode="External"/><Relationship Id="rId356" Type="http://schemas.openxmlformats.org/officeDocument/2006/relationships/hyperlink" Target="http://dx.doi.org/10.1215/9780822390947" TargetMode="External"/><Relationship Id="rId398" Type="http://schemas.openxmlformats.org/officeDocument/2006/relationships/hyperlink" Target="http://dx.doi.org/10.1215/9780822385844" TargetMode="External"/><Relationship Id="rId95" Type="http://schemas.openxmlformats.org/officeDocument/2006/relationships/hyperlink" Target="http://dx.doi.org/10.1215/9780822384878" TargetMode="External"/><Relationship Id="rId160" Type="http://schemas.openxmlformats.org/officeDocument/2006/relationships/hyperlink" Target="http://dx.doi.org/10.1215/9780822375081" TargetMode="External"/><Relationship Id="rId216" Type="http://schemas.openxmlformats.org/officeDocument/2006/relationships/hyperlink" Target="http://dx.doi.org/10.1215/9780822389873" TargetMode="External"/><Relationship Id="rId423" Type="http://schemas.openxmlformats.org/officeDocument/2006/relationships/hyperlink" Target="http://dx.doi.org/10.1215/9780822396192" TargetMode="External"/><Relationship Id="rId258" Type="http://schemas.openxmlformats.org/officeDocument/2006/relationships/hyperlink" Target="http://dx.doi.org/10.1215/9780822383840" TargetMode="External"/><Relationship Id="rId465" Type="http://schemas.openxmlformats.org/officeDocument/2006/relationships/hyperlink" Target="http://dx.doi.org/10.1215/9780822373421" TargetMode="External"/><Relationship Id="rId22" Type="http://schemas.openxmlformats.org/officeDocument/2006/relationships/hyperlink" Target="http://dx.doi.org/10.1215/9780822376491" TargetMode="External"/><Relationship Id="rId64" Type="http://schemas.openxmlformats.org/officeDocument/2006/relationships/hyperlink" Target="http://dx.doi.org/10.1215/9780822389101" TargetMode="External"/><Relationship Id="rId118" Type="http://schemas.openxmlformats.org/officeDocument/2006/relationships/hyperlink" Target="http://dx.doi.org/10.1215/9780822381310" TargetMode="External"/><Relationship Id="rId325" Type="http://schemas.openxmlformats.org/officeDocument/2006/relationships/hyperlink" Target="http://dx.doi.org/10.1215/9780822374831" TargetMode="External"/><Relationship Id="rId367" Type="http://schemas.openxmlformats.org/officeDocument/2006/relationships/hyperlink" Target="http://dx.doi.org/10.1215/9780822397779" TargetMode="External"/><Relationship Id="rId171" Type="http://schemas.openxmlformats.org/officeDocument/2006/relationships/hyperlink" Target="http://dx.doi.org/10.1215/9780822376538" TargetMode="External"/><Relationship Id="rId227" Type="http://schemas.openxmlformats.org/officeDocument/2006/relationships/hyperlink" Target="http://dx.doi.org/10.1215/9780822386582" TargetMode="External"/><Relationship Id="rId269" Type="http://schemas.openxmlformats.org/officeDocument/2006/relationships/hyperlink" Target="http://dx.doi.org/10.1215/9780822383796" TargetMode="External"/><Relationship Id="rId434" Type="http://schemas.openxmlformats.org/officeDocument/2006/relationships/hyperlink" Target="http://dx.doi.org/10.1215/9780822377948" TargetMode="External"/><Relationship Id="rId476" Type="http://schemas.openxmlformats.org/officeDocument/2006/relationships/comments" Target="../comments1.xml"/><Relationship Id="rId33" Type="http://schemas.openxmlformats.org/officeDocument/2006/relationships/hyperlink" Target="http://dx.doi.org/10.1215/9780822399315" TargetMode="External"/><Relationship Id="rId129" Type="http://schemas.openxmlformats.org/officeDocument/2006/relationships/hyperlink" Target="http://dx.doi.org/10.1215/9780822380948" TargetMode="External"/><Relationship Id="rId280" Type="http://schemas.openxmlformats.org/officeDocument/2006/relationships/hyperlink" Target="http://dx.doi.org/10.1215/9780822379904" TargetMode="External"/><Relationship Id="rId336" Type="http://schemas.openxmlformats.org/officeDocument/2006/relationships/hyperlink" Target="http://dx.doi.org/10.1215/9780822376170" TargetMode="External"/><Relationship Id="rId75" Type="http://schemas.openxmlformats.org/officeDocument/2006/relationships/hyperlink" Target="http://dx.doi.org/10.1215/9780822388371" TargetMode="External"/><Relationship Id="rId140" Type="http://schemas.openxmlformats.org/officeDocument/2006/relationships/hyperlink" Target="http://dx.doi.org/10.1215/9780822396710" TargetMode="External"/><Relationship Id="rId182" Type="http://schemas.openxmlformats.org/officeDocument/2006/relationships/hyperlink" Target="http://dx.doi.org/10.1215/9780822377429" TargetMode="External"/><Relationship Id="rId378" Type="http://schemas.openxmlformats.org/officeDocument/2006/relationships/hyperlink" Target="http://dx.doi.org/10.1215/9780822387657" TargetMode="External"/><Relationship Id="rId403" Type="http://schemas.openxmlformats.org/officeDocument/2006/relationships/hyperlink" Target="http://dx.doi.org/10.1215/9780822384847" TargetMode="External"/><Relationship Id="rId6" Type="http://schemas.openxmlformats.org/officeDocument/2006/relationships/hyperlink" Target="http://dx.doi.org/10.1215/9780822374497" TargetMode="External"/><Relationship Id="rId238" Type="http://schemas.openxmlformats.org/officeDocument/2006/relationships/hyperlink" Target="http://dx.doi.org/10.1215/9780822386063" TargetMode="External"/><Relationship Id="rId445" Type="http://schemas.openxmlformats.org/officeDocument/2006/relationships/hyperlink" Target="http://dx.doi.org/10.1215/9780822373162" TargetMode="External"/><Relationship Id="rId291" Type="http://schemas.openxmlformats.org/officeDocument/2006/relationships/hyperlink" Target="http://dx.doi.org/10.1215/9780822379157" TargetMode="External"/><Relationship Id="rId305" Type="http://schemas.openxmlformats.org/officeDocument/2006/relationships/hyperlink" Target="http://dx.doi.org/10.1215/9780822382041" TargetMode="External"/><Relationship Id="rId347" Type="http://schemas.openxmlformats.org/officeDocument/2006/relationships/hyperlink" Target="http://dx.doi.org/10.1215/9780822391883" TargetMode="External"/><Relationship Id="rId44" Type="http://schemas.openxmlformats.org/officeDocument/2006/relationships/hyperlink" Target="http://dx.doi.org/10.1215/9780822394433" TargetMode="External"/><Relationship Id="rId86" Type="http://schemas.openxmlformats.org/officeDocument/2006/relationships/hyperlink" Target="http://dx.doi.org/10.1215/9780822386780" TargetMode="External"/><Relationship Id="rId151" Type="http://schemas.openxmlformats.org/officeDocument/2006/relationships/hyperlink" Target="http://dx.doi.org/10.1215/9780822373445" TargetMode="External"/><Relationship Id="rId389" Type="http://schemas.openxmlformats.org/officeDocument/2006/relationships/hyperlink" Target="http://dx.doi.org/10.1215/9780822387152" TargetMode="External"/><Relationship Id="rId193" Type="http://schemas.openxmlformats.org/officeDocument/2006/relationships/hyperlink" Target="http://dx.doi.org/10.1215/9780822393047" TargetMode="External"/><Relationship Id="rId207" Type="http://schemas.openxmlformats.org/officeDocument/2006/relationships/hyperlink" Target="http://dx.doi.org/10.1215/9780822392446" TargetMode="External"/><Relationship Id="rId249" Type="http://schemas.openxmlformats.org/officeDocument/2006/relationships/hyperlink" Target="http://dx.doi.org/10.1215/9780822384991" TargetMode="External"/><Relationship Id="rId414" Type="http://schemas.openxmlformats.org/officeDocument/2006/relationships/hyperlink" Target="http://dx.doi.org/10.1215/9780822380849" TargetMode="External"/><Relationship Id="rId456" Type="http://schemas.openxmlformats.org/officeDocument/2006/relationships/hyperlink" Target="http://dx.doi.org/10.1215/9780822373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8"/>
  <sheetViews>
    <sheetView tabSelected="1" workbookViewId="0"/>
  </sheetViews>
  <sheetFormatPr defaultRowHeight="15"/>
  <cols>
    <col min="4" max="4" width="25.42578125" customWidth="1"/>
    <col min="5" max="5" width="51.7109375" customWidth="1"/>
    <col min="6" max="7" width="14.140625" bestFit="1" customWidth="1"/>
    <col min="8" max="8" width="35.5703125" bestFit="1" customWidth="1"/>
    <col min="10" max="11" width="42.140625" bestFit="1" customWidth="1"/>
    <col min="12" max="12" width="39.5703125" bestFit="1" customWidth="1"/>
  </cols>
  <sheetData>
    <row r="1" spans="1:15" ht="15.75">
      <c r="A1" s="1" t="s">
        <v>0</v>
      </c>
      <c r="B1" s="2"/>
      <c r="C1" s="2"/>
      <c r="D1" s="3"/>
      <c r="E1" s="4" t="s">
        <v>1</v>
      </c>
      <c r="F1" s="5"/>
      <c r="G1" s="6"/>
      <c r="H1" s="4"/>
      <c r="I1" s="4"/>
      <c r="J1" s="4"/>
      <c r="K1" s="4"/>
      <c r="L1" s="7"/>
      <c r="M1" s="8"/>
      <c r="N1" s="9"/>
      <c r="O1" s="9"/>
    </row>
    <row r="2" spans="1:15">
      <c r="A2" s="10" t="s">
        <v>2</v>
      </c>
      <c r="B2" s="11"/>
      <c r="C2" s="11"/>
      <c r="D2" s="12"/>
      <c r="E2" s="10"/>
      <c r="F2" s="13"/>
      <c r="G2" s="14"/>
      <c r="H2" s="14"/>
      <c r="I2" s="14"/>
      <c r="J2" s="14"/>
      <c r="K2" s="14"/>
      <c r="L2" s="15"/>
      <c r="M2" s="8"/>
      <c r="N2" s="8"/>
      <c r="O2" s="8"/>
    </row>
    <row r="3" spans="1:15" ht="77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H3" s="16" t="s">
        <v>10</v>
      </c>
      <c r="I3" s="16" t="s">
        <v>11</v>
      </c>
      <c r="J3" s="16" t="s">
        <v>12</v>
      </c>
      <c r="K3" s="16" t="s">
        <v>12</v>
      </c>
      <c r="L3" s="16" t="s">
        <v>12</v>
      </c>
      <c r="M3" s="16" t="s">
        <v>13</v>
      </c>
      <c r="N3" s="16" t="s">
        <v>14</v>
      </c>
      <c r="O3" s="16" t="s">
        <v>15</v>
      </c>
    </row>
    <row r="4" spans="1:15">
      <c r="A4" s="18"/>
      <c r="B4" s="19">
        <v>2017</v>
      </c>
      <c r="C4" s="19">
        <v>2017</v>
      </c>
      <c r="D4" s="20" t="s">
        <v>16</v>
      </c>
      <c r="E4" s="20" t="s">
        <v>17</v>
      </c>
      <c r="F4" s="21">
        <v>9780822373223</v>
      </c>
      <c r="G4" s="21">
        <v>9780822363330</v>
      </c>
      <c r="H4" s="22" t="s">
        <v>18</v>
      </c>
      <c r="I4" s="20" t="s">
        <v>19</v>
      </c>
      <c r="J4" s="20" t="s">
        <v>20</v>
      </c>
      <c r="K4" s="20" t="s">
        <v>21</v>
      </c>
      <c r="L4" s="20" t="s">
        <v>22</v>
      </c>
      <c r="M4" s="23"/>
      <c r="N4" s="20"/>
      <c r="O4" s="20"/>
    </row>
    <row r="5" spans="1:15">
      <c r="A5" s="18"/>
      <c r="B5" s="19">
        <v>2017</v>
      </c>
      <c r="C5" s="19">
        <v>2017</v>
      </c>
      <c r="D5" s="20" t="s">
        <v>23</v>
      </c>
      <c r="E5" s="20" t="s">
        <v>24</v>
      </c>
      <c r="F5" s="21">
        <v>9780822373377</v>
      </c>
      <c r="G5" s="21">
        <v>9780822363194</v>
      </c>
      <c r="H5" s="22" t="s">
        <v>25</v>
      </c>
      <c r="I5" s="20" t="s">
        <v>19</v>
      </c>
      <c r="J5" s="20" t="s">
        <v>26</v>
      </c>
      <c r="K5" s="20" t="s">
        <v>20</v>
      </c>
      <c r="L5" s="20" t="s">
        <v>27</v>
      </c>
      <c r="M5" s="23"/>
      <c r="N5" s="20"/>
      <c r="O5" s="20"/>
    </row>
    <row r="6" spans="1:15">
      <c r="A6" s="18"/>
      <c r="B6" s="19">
        <v>2017</v>
      </c>
      <c r="C6" s="19">
        <v>2017</v>
      </c>
      <c r="D6" s="20" t="s">
        <v>28</v>
      </c>
      <c r="E6" s="20" t="s">
        <v>29</v>
      </c>
      <c r="F6" s="21">
        <v>9780822373407</v>
      </c>
      <c r="G6" s="21">
        <v>9780822363163</v>
      </c>
      <c r="H6" s="22" t="s">
        <v>30</v>
      </c>
      <c r="I6" s="20" t="s">
        <v>19</v>
      </c>
      <c r="J6" s="20" t="s">
        <v>31</v>
      </c>
      <c r="K6" s="20" t="s">
        <v>21</v>
      </c>
      <c r="L6" s="20" t="s">
        <v>20</v>
      </c>
      <c r="M6" s="23"/>
      <c r="N6" s="20"/>
      <c r="O6" s="20"/>
    </row>
    <row r="7" spans="1:15">
      <c r="A7" s="18"/>
      <c r="B7" s="24">
        <v>2017</v>
      </c>
      <c r="C7" s="24">
        <v>2017</v>
      </c>
      <c r="D7" s="23" t="s">
        <v>32</v>
      </c>
      <c r="E7" s="25" t="s">
        <v>33</v>
      </c>
      <c r="F7" s="26">
        <v>9780822372592</v>
      </c>
      <c r="G7" s="26">
        <v>9780822369172</v>
      </c>
      <c r="H7" s="27" t="s">
        <v>34</v>
      </c>
      <c r="I7" s="27"/>
      <c r="J7" s="23" t="s">
        <v>26</v>
      </c>
      <c r="K7" s="23" t="s">
        <v>27</v>
      </c>
      <c r="L7" s="23" t="s">
        <v>35</v>
      </c>
      <c r="M7" s="23"/>
      <c r="N7" s="23"/>
      <c r="O7" s="23"/>
    </row>
    <row r="8" spans="1:15">
      <c r="A8" s="18"/>
      <c r="B8" s="19">
        <v>2017</v>
      </c>
      <c r="C8" s="19">
        <v>2017</v>
      </c>
      <c r="D8" s="20" t="s">
        <v>36</v>
      </c>
      <c r="E8" s="20" t="s">
        <v>37</v>
      </c>
      <c r="F8" s="21">
        <v>9780822373162</v>
      </c>
      <c r="G8" s="21">
        <v>9780822363651</v>
      </c>
      <c r="H8" s="22" t="s">
        <v>38</v>
      </c>
      <c r="I8" s="20" t="s">
        <v>19</v>
      </c>
      <c r="J8" s="20" t="s">
        <v>27</v>
      </c>
      <c r="K8" s="20" t="s">
        <v>39</v>
      </c>
      <c r="L8" s="20" t="s">
        <v>20</v>
      </c>
      <c r="M8" s="23"/>
      <c r="N8" s="20"/>
      <c r="O8" s="20"/>
    </row>
    <row r="9" spans="1:15">
      <c r="A9" s="18"/>
      <c r="B9" s="19">
        <v>2017</v>
      </c>
      <c r="C9" s="19">
        <v>2017</v>
      </c>
      <c r="D9" s="20" t="s">
        <v>40</v>
      </c>
      <c r="E9" s="20" t="s">
        <v>41</v>
      </c>
      <c r="F9" s="21">
        <v>9780822372974</v>
      </c>
      <c r="G9" s="21">
        <v>9780822369035</v>
      </c>
      <c r="H9" s="22" t="s">
        <v>42</v>
      </c>
      <c r="I9" s="20" t="s">
        <v>19</v>
      </c>
      <c r="J9" s="20" t="s">
        <v>20</v>
      </c>
      <c r="K9" s="20" t="s">
        <v>43</v>
      </c>
      <c r="L9" s="20" t="s">
        <v>44</v>
      </c>
      <c r="M9" s="23"/>
      <c r="N9" s="20"/>
      <c r="O9" s="20"/>
    </row>
    <row r="10" spans="1:15">
      <c r="A10" s="18"/>
      <c r="B10" s="19">
        <v>2017</v>
      </c>
      <c r="C10" s="19">
        <v>2017</v>
      </c>
      <c r="D10" s="20" t="s">
        <v>45</v>
      </c>
      <c r="E10" s="20" t="s">
        <v>46</v>
      </c>
      <c r="F10" s="21">
        <v>9780822373520</v>
      </c>
      <c r="G10" s="21">
        <v>9780822362876</v>
      </c>
      <c r="H10" s="22" t="s">
        <v>47</v>
      </c>
      <c r="I10" s="20" t="s">
        <v>19</v>
      </c>
      <c r="J10" s="20" t="s">
        <v>48</v>
      </c>
      <c r="K10" s="20" t="s">
        <v>27</v>
      </c>
      <c r="L10" s="20" t="s">
        <v>20</v>
      </c>
      <c r="M10" s="23"/>
      <c r="N10" s="20"/>
      <c r="O10" s="20"/>
    </row>
    <row r="11" spans="1:15">
      <c r="A11" s="18"/>
      <c r="B11" s="28">
        <v>2017</v>
      </c>
      <c r="C11" s="28">
        <v>2017</v>
      </c>
      <c r="D11" s="23" t="s">
        <v>49</v>
      </c>
      <c r="E11" s="25" t="s">
        <v>50</v>
      </c>
      <c r="F11" s="26">
        <v>9780822372677</v>
      </c>
      <c r="G11" s="26">
        <v>9780822368540</v>
      </c>
      <c r="H11" s="27" t="s">
        <v>51</v>
      </c>
      <c r="I11" s="27"/>
      <c r="J11" s="23" t="s">
        <v>27</v>
      </c>
      <c r="K11" s="23" t="s">
        <v>20</v>
      </c>
      <c r="L11" s="23" t="s">
        <v>26</v>
      </c>
      <c r="M11" s="23"/>
      <c r="N11" s="23"/>
      <c r="O11" s="23"/>
    </row>
    <row r="12" spans="1:15">
      <c r="A12" s="18"/>
      <c r="B12" s="19">
        <v>2017</v>
      </c>
      <c r="C12" s="19">
        <v>2017</v>
      </c>
      <c r="D12" s="20" t="s">
        <v>52</v>
      </c>
      <c r="E12" s="20" t="s">
        <v>53</v>
      </c>
      <c r="F12" s="21">
        <v>9780822372929</v>
      </c>
      <c r="G12" s="21">
        <v>9780822369745</v>
      </c>
      <c r="H12" s="22" t="s">
        <v>54</v>
      </c>
      <c r="I12" s="20" t="s">
        <v>19</v>
      </c>
      <c r="J12" s="20" t="s">
        <v>55</v>
      </c>
      <c r="K12" s="20" t="s">
        <v>20</v>
      </c>
      <c r="L12" s="20" t="s">
        <v>56</v>
      </c>
      <c r="M12" s="23"/>
      <c r="N12" s="20"/>
      <c r="O12" s="20"/>
    </row>
    <row r="13" spans="1:15">
      <c r="A13" s="18"/>
      <c r="B13" s="24">
        <v>2017</v>
      </c>
      <c r="C13" s="24">
        <v>2017</v>
      </c>
      <c r="D13" s="23" t="s">
        <v>57</v>
      </c>
      <c r="E13" s="25" t="s">
        <v>58</v>
      </c>
      <c r="F13" s="26">
        <v>9780822372318</v>
      </c>
      <c r="G13" s="26">
        <v>9780822369929</v>
      </c>
      <c r="H13" s="27" t="s">
        <v>59</v>
      </c>
      <c r="I13" s="27"/>
      <c r="J13" s="23" t="s">
        <v>60</v>
      </c>
      <c r="K13" s="23" t="s">
        <v>44</v>
      </c>
      <c r="L13" s="23" t="s">
        <v>61</v>
      </c>
      <c r="M13" s="23"/>
      <c r="N13" s="23"/>
      <c r="O13" s="23"/>
    </row>
    <row r="14" spans="1:15">
      <c r="A14" s="18"/>
      <c r="B14" s="24">
        <v>2017</v>
      </c>
      <c r="C14" s="24">
        <v>2017</v>
      </c>
      <c r="D14" s="23" t="s">
        <v>62</v>
      </c>
      <c r="E14" s="25" t="s">
        <v>63</v>
      </c>
      <c r="F14" s="26">
        <v>9780822372561</v>
      </c>
      <c r="G14" s="26">
        <v>9780822368977</v>
      </c>
      <c r="H14" s="27" t="s">
        <v>64</v>
      </c>
      <c r="I14" s="27"/>
      <c r="J14" s="23" t="s">
        <v>65</v>
      </c>
      <c r="K14" s="23" t="s">
        <v>66</v>
      </c>
      <c r="L14" s="23" t="s">
        <v>27</v>
      </c>
      <c r="M14" s="23"/>
      <c r="N14" s="23"/>
      <c r="O14" s="23"/>
    </row>
    <row r="15" spans="1:15">
      <c r="A15" s="18"/>
      <c r="B15" s="24">
        <v>2017</v>
      </c>
      <c r="C15" s="24">
        <v>2017</v>
      </c>
      <c r="D15" s="23" t="s">
        <v>67</v>
      </c>
      <c r="E15" s="25" t="s">
        <v>68</v>
      </c>
      <c r="F15" s="26">
        <v>9780822372554</v>
      </c>
      <c r="G15" s="26">
        <v>9780822368984</v>
      </c>
      <c r="H15" s="27" t="s">
        <v>69</v>
      </c>
      <c r="I15" s="27"/>
      <c r="J15" s="23" t="s">
        <v>70</v>
      </c>
      <c r="K15" s="23" t="s">
        <v>20</v>
      </c>
      <c r="L15" s="23" t="s">
        <v>48</v>
      </c>
      <c r="M15" s="23"/>
      <c r="N15" s="23"/>
      <c r="O15" s="23"/>
    </row>
    <row r="16" spans="1:15">
      <c r="A16" s="18"/>
      <c r="B16" s="19">
        <v>2017</v>
      </c>
      <c r="C16" s="19">
        <v>2017</v>
      </c>
      <c r="D16" s="20" t="s">
        <v>71</v>
      </c>
      <c r="E16" s="20" t="s">
        <v>72</v>
      </c>
      <c r="F16" s="21">
        <v>9780822373148</v>
      </c>
      <c r="G16" s="21">
        <v>9780822363675</v>
      </c>
      <c r="H16" s="22" t="s">
        <v>73</v>
      </c>
      <c r="I16" s="20" t="s">
        <v>19</v>
      </c>
      <c r="J16" s="20" t="s">
        <v>74</v>
      </c>
      <c r="K16" s="20" t="s">
        <v>20</v>
      </c>
      <c r="L16" s="20" t="s">
        <v>27</v>
      </c>
      <c r="M16" s="23"/>
      <c r="N16" s="20"/>
      <c r="O16" s="20"/>
    </row>
    <row r="17" spans="1:15">
      <c r="A17" s="18"/>
      <c r="B17" s="24">
        <v>2017</v>
      </c>
      <c r="C17" s="24">
        <v>2017</v>
      </c>
      <c r="D17" s="23" t="s">
        <v>75</v>
      </c>
      <c r="E17" s="25" t="s">
        <v>76</v>
      </c>
      <c r="F17" s="26">
        <v>9780822372820</v>
      </c>
      <c r="G17" s="26">
        <v>9780822369721</v>
      </c>
      <c r="H17" s="27" t="s">
        <v>77</v>
      </c>
      <c r="I17" s="27"/>
      <c r="J17" s="23" t="s">
        <v>65</v>
      </c>
      <c r="K17" s="23" t="s">
        <v>26</v>
      </c>
      <c r="L17" s="23" t="s">
        <v>20</v>
      </c>
      <c r="M17" s="23"/>
      <c r="N17" s="23"/>
      <c r="O17" s="23"/>
    </row>
    <row r="18" spans="1:15">
      <c r="A18" s="18"/>
      <c r="B18" s="19">
        <v>2017</v>
      </c>
      <c r="C18" s="19">
        <v>2017</v>
      </c>
      <c r="D18" s="20" t="s">
        <v>78</v>
      </c>
      <c r="E18" s="20" t="s">
        <v>79</v>
      </c>
      <c r="F18" s="21">
        <v>9780822373568</v>
      </c>
      <c r="G18" s="21">
        <v>9780822362579</v>
      </c>
      <c r="H18" s="22" t="s">
        <v>80</v>
      </c>
      <c r="I18" s="20" t="s">
        <v>19</v>
      </c>
      <c r="J18" s="20" t="s">
        <v>81</v>
      </c>
      <c r="K18" s="20" t="s">
        <v>82</v>
      </c>
      <c r="L18" s="20" t="s">
        <v>20</v>
      </c>
      <c r="M18" s="23"/>
      <c r="N18" s="20"/>
      <c r="O18" s="20"/>
    </row>
    <row r="19" spans="1:15">
      <c r="A19" s="18"/>
      <c r="B19" s="19">
        <v>2017</v>
      </c>
      <c r="C19" s="19">
        <v>2017</v>
      </c>
      <c r="D19" s="20" t="s">
        <v>83</v>
      </c>
      <c r="E19" s="20" t="s">
        <v>84</v>
      </c>
      <c r="F19" s="21">
        <v>9780822373001</v>
      </c>
      <c r="G19" s="21">
        <v>9780822369004</v>
      </c>
      <c r="H19" s="22" t="s">
        <v>85</v>
      </c>
      <c r="I19" s="20" t="s">
        <v>19</v>
      </c>
      <c r="J19" s="20" t="s">
        <v>20</v>
      </c>
      <c r="K19" s="20" t="s">
        <v>86</v>
      </c>
      <c r="L19" s="20" t="s">
        <v>48</v>
      </c>
      <c r="M19" s="23"/>
      <c r="N19" s="20"/>
      <c r="O19" s="20"/>
    </row>
    <row r="20" spans="1:15">
      <c r="A20" s="18"/>
      <c r="B20" s="24">
        <v>2017</v>
      </c>
      <c r="C20" s="24">
        <v>2017</v>
      </c>
      <c r="D20" s="23" t="s">
        <v>87</v>
      </c>
      <c r="E20" s="25" t="s">
        <v>88</v>
      </c>
      <c r="F20" s="26">
        <v>9780822372387</v>
      </c>
      <c r="G20" s="26">
        <v>9780822369523</v>
      </c>
      <c r="H20" s="27" t="s">
        <v>89</v>
      </c>
      <c r="I20" s="27"/>
      <c r="J20" s="23" t="s">
        <v>20</v>
      </c>
      <c r="K20" s="23" t="s">
        <v>61</v>
      </c>
      <c r="L20" s="23" t="s">
        <v>90</v>
      </c>
      <c r="M20" s="23"/>
      <c r="N20" s="23"/>
      <c r="O20" s="23"/>
    </row>
    <row r="21" spans="1:15">
      <c r="A21" s="18"/>
      <c r="B21" s="24">
        <v>2017</v>
      </c>
      <c r="C21" s="24">
        <v>2017</v>
      </c>
      <c r="D21" s="23" t="s">
        <v>91</v>
      </c>
      <c r="E21" s="25" t="s">
        <v>92</v>
      </c>
      <c r="F21" s="26">
        <v>9780822372844</v>
      </c>
      <c r="G21" s="26">
        <v>9780822369707</v>
      </c>
      <c r="H21" s="27" t="s">
        <v>93</v>
      </c>
      <c r="I21" s="27"/>
      <c r="J21" s="23" t="s">
        <v>94</v>
      </c>
      <c r="K21" s="23" t="s">
        <v>20</v>
      </c>
      <c r="L21" s="23" t="s">
        <v>95</v>
      </c>
      <c r="M21" s="23"/>
      <c r="N21" s="23"/>
      <c r="O21" s="23"/>
    </row>
    <row r="22" spans="1:15">
      <c r="A22" s="18" t="s">
        <v>96</v>
      </c>
      <c r="B22" s="24">
        <v>2017</v>
      </c>
      <c r="C22" s="24">
        <v>2017</v>
      </c>
      <c r="D22" s="23" t="s">
        <v>97</v>
      </c>
      <c r="E22" s="25" t="s">
        <v>98</v>
      </c>
      <c r="F22" s="26">
        <v>9780822373636</v>
      </c>
      <c r="G22" s="26">
        <v>9780822362654</v>
      </c>
      <c r="H22" s="27" t="s">
        <v>99</v>
      </c>
      <c r="I22" s="27"/>
      <c r="J22" s="23" t="s">
        <v>100</v>
      </c>
      <c r="K22" s="23" t="s">
        <v>82</v>
      </c>
      <c r="L22" s="23" t="s">
        <v>21</v>
      </c>
      <c r="M22" s="23"/>
      <c r="N22" s="23"/>
      <c r="O22" s="23"/>
    </row>
    <row r="23" spans="1:15">
      <c r="A23" s="18"/>
      <c r="B23" s="19">
        <v>2017</v>
      </c>
      <c r="C23" s="19">
        <v>2017</v>
      </c>
      <c r="D23" s="20" t="s">
        <v>101</v>
      </c>
      <c r="E23" s="20" t="s">
        <v>102</v>
      </c>
      <c r="F23" s="21">
        <v>9780822373315</v>
      </c>
      <c r="G23" s="21">
        <v>9780822363224</v>
      </c>
      <c r="H23" s="22" t="s">
        <v>103</v>
      </c>
      <c r="I23" s="20" t="s">
        <v>19</v>
      </c>
      <c r="J23" s="20" t="s">
        <v>48</v>
      </c>
      <c r="K23" s="20" t="s">
        <v>104</v>
      </c>
      <c r="L23" s="20" t="s">
        <v>20</v>
      </c>
      <c r="M23" s="23"/>
      <c r="N23" s="20"/>
      <c r="O23" s="20"/>
    </row>
    <row r="24" spans="1:15">
      <c r="A24" s="18"/>
      <c r="B24" s="24">
        <v>2017</v>
      </c>
      <c r="C24" s="24">
        <v>2017</v>
      </c>
      <c r="D24" s="23" t="s">
        <v>105</v>
      </c>
      <c r="E24" s="25" t="s">
        <v>106</v>
      </c>
      <c r="F24" s="26">
        <v>9780822372240</v>
      </c>
      <c r="G24" s="26">
        <v>9780822370048</v>
      </c>
      <c r="H24" s="27" t="s">
        <v>107</v>
      </c>
      <c r="I24" s="27"/>
      <c r="J24" s="23" t="s">
        <v>20</v>
      </c>
      <c r="K24" s="23" t="s">
        <v>43</v>
      </c>
      <c r="L24" s="23" t="s">
        <v>44</v>
      </c>
      <c r="M24" s="23"/>
      <c r="N24" s="23"/>
      <c r="O24" s="23"/>
    </row>
    <row r="25" spans="1:15">
      <c r="A25" s="18"/>
      <c r="B25" s="19">
        <v>2017</v>
      </c>
      <c r="C25" s="19">
        <v>2017</v>
      </c>
      <c r="D25" s="20" t="s">
        <v>108</v>
      </c>
      <c r="E25" s="20" t="s">
        <v>109</v>
      </c>
      <c r="F25" s="21">
        <v>9780822373216</v>
      </c>
      <c r="G25" s="21">
        <v>9780822363453</v>
      </c>
      <c r="H25" s="22" t="s">
        <v>110</v>
      </c>
      <c r="I25" s="20" t="s">
        <v>19</v>
      </c>
      <c r="J25" s="20" t="s">
        <v>65</v>
      </c>
      <c r="K25" s="20" t="s">
        <v>20</v>
      </c>
      <c r="L25" s="20" t="s">
        <v>111</v>
      </c>
      <c r="M25" s="23"/>
      <c r="N25" s="20"/>
      <c r="O25" s="20"/>
    </row>
    <row r="26" spans="1:15">
      <c r="A26" s="18"/>
      <c r="B26" s="24">
        <v>2017</v>
      </c>
      <c r="C26" s="24">
        <v>2017</v>
      </c>
      <c r="D26" s="23" t="s">
        <v>112</v>
      </c>
      <c r="E26" s="25" t="s">
        <v>113</v>
      </c>
      <c r="F26" s="26">
        <v>9780822372707</v>
      </c>
      <c r="G26" s="26">
        <v>9780822369141</v>
      </c>
      <c r="H26" s="27" t="s">
        <v>114</v>
      </c>
      <c r="I26" s="27"/>
      <c r="J26" s="23" t="s">
        <v>27</v>
      </c>
      <c r="K26" s="23" t="s">
        <v>21</v>
      </c>
      <c r="L26" s="23" t="s">
        <v>20</v>
      </c>
      <c r="M26" s="23"/>
      <c r="N26" s="23"/>
      <c r="O26" s="23"/>
    </row>
    <row r="27" spans="1:15">
      <c r="A27" s="18"/>
      <c r="B27" s="24">
        <v>2017</v>
      </c>
      <c r="C27" s="24">
        <v>2017</v>
      </c>
      <c r="D27" s="23" t="s">
        <v>115</v>
      </c>
      <c r="E27" s="25" t="s">
        <v>116</v>
      </c>
      <c r="F27" s="26">
        <v>9780822372530</v>
      </c>
      <c r="G27" s="26">
        <v>9780822369189</v>
      </c>
      <c r="H27" s="27" t="s">
        <v>117</v>
      </c>
      <c r="I27" s="27"/>
      <c r="J27" s="23" t="s">
        <v>70</v>
      </c>
      <c r="K27" s="23" t="s">
        <v>26</v>
      </c>
      <c r="L27" s="23" t="s">
        <v>20</v>
      </c>
      <c r="M27" s="23"/>
      <c r="N27" s="23"/>
      <c r="O27" s="23"/>
    </row>
    <row r="28" spans="1:15">
      <c r="A28" s="29"/>
      <c r="B28" s="24">
        <v>2017</v>
      </c>
      <c r="C28" s="24">
        <v>2017</v>
      </c>
      <c r="D28" s="23" t="s">
        <v>115</v>
      </c>
      <c r="E28" s="25" t="s">
        <v>118</v>
      </c>
      <c r="F28" s="26">
        <v>9780822371755</v>
      </c>
      <c r="G28" s="30">
        <v>9780822371502</v>
      </c>
      <c r="H28" s="27" t="s">
        <v>119</v>
      </c>
      <c r="I28" s="27"/>
      <c r="J28" s="23" t="s">
        <v>26</v>
      </c>
      <c r="K28" s="23" t="s">
        <v>27</v>
      </c>
      <c r="L28" s="23" t="s">
        <v>120</v>
      </c>
      <c r="M28" s="23"/>
      <c r="N28" s="23"/>
      <c r="O28" s="23"/>
    </row>
    <row r="29" spans="1:15">
      <c r="A29" s="29"/>
      <c r="B29" s="19">
        <v>2017</v>
      </c>
      <c r="C29" s="19">
        <v>2017</v>
      </c>
      <c r="D29" s="20" t="s">
        <v>121</v>
      </c>
      <c r="E29" s="20" t="s">
        <v>122</v>
      </c>
      <c r="F29" s="21">
        <v>9780822373421</v>
      </c>
      <c r="G29" s="21">
        <v>9780822362975</v>
      </c>
      <c r="H29" s="22" t="s">
        <v>123</v>
      </c>
      <c r="I29" s="20" t="s">
        <v>19</v>
      </c>
      <c r="J29" s="20" t="s">
        <v>39</v>
      </c>
      <c r="K29" s="20" t="s">
        <v>48</v>
      </c>
      <c r="L29" s="20" t="s">
        <v>27</v>
      </c>
      <c r="M29" s="23"/>
      <c r="N29" s="20"/>
      <c r="O29" s="20"/>
    </row>
    <row r="30" spans="1:15">
      <c r="A30" s="29"/>
      <c r="B30" s="24">
        <v>2017</v>
      </c>
      <c r="C30" s="24">
        <v>2017</v>
      </c>
      <c r="D30" s="23" t="s">
        <v>124</v>
      </c>
      <c r="E30" s="25" t="s">
        <v>125</v>
      </c>
      <c r="F30" s="26">
        <v>9780822372264</v>
      </c>
      <c r="G30" s="26">
        <v>9780822370024</v>
      </c>
      <c r="H30" s="27" t="s">
        <v>126</v>
      </c>
      <c r="I30" s="27"/>
      <c r="J30" s="23" t="s">
        <v>48</v>
      </c>
      <c r="K30" s="23" t="s">
        <v>21</v>
      </c>
      <c r="L30" s="23" t="s">
        <v>20</v>
      </c>
      <c r="M30" s="23"/>
      <c r="N30" s="23"/>
      <c r="O30" s="23"/>
    </row>
    <row r="31" spans="1:15">
      <c r="A31" s="29"/>
      <c r="B31" s="24">
        <v>2017</v>
      </c>
      <c r="C31" s="24">
        <v>2017</v>
      </c>
      <c r="D31" s="23" t="s">
        <v>127</v>
      </c>
      <c r="E31" s="25" t="s">
        <v>128</v>
      </c>
      <c r="F31" s="26">
        <v>9780822372356</v>
      </c>
      <c r="G31" s="26">
        <v>9780822369530</v>
      </c>
      <c r="H31" s="27" t="s">
        <v>129</v>
      </c>
      <c r="I31" s="27"/>
      <c r="J31" s="23" t="s">
        <v>48</v>
      </c>
      <c r="K31" s="23" t="s">
        <v>20</v>
      </c>
      <c r="L31" s="23" t="s">
        <v>111</v>
      </c>
      <c r="M31" s="23"/>
      <c r="N31" s="23"/>
      <c r="O31" s="23"/>
    </row>
    <row r="32" spans="1:15">
      <c r="A32" s="29"/>
      <c r="B32" s="24">
        <v>2017</v>
      </c>
      <c r="C32" s="24">
        <v>2017</v>
      </c>
      <c r="D32" s="23" t="s">
        <v>130</v>
      </c>
      <c r="E32" s="25" t="s">
        <v>131</v>
      </c>
      <c r="F32" s="26">
        <v>9780822372363</v>
      </c>
      <c r="G32" s="26">
        <v>9780822369394</v>
      </c>
      <c r="H32" s="27" t="s">
        <v>132</v>
      </c>
      <c r="I32" s="27"/>
      <c r="J32" s="23" t="s">
        <v>20</v>
      </c>
      <c r="K32" s="23" t="s">
        <v>35</v>
      </c>
      <c r="L32" s="23" t="s">
        <v>65</v>
      </c>
      <c r="M32" s="23"/>
      <c r="N32" s="23"/>
      <c r="O32" s="23"/>
    </row>
    <row r="33" spans="1:15">
      <c r="A33" s="31" t="s">
        <v>133</v>
      </c>
      <c r="B33" s="19">
        <v>2017</v>
      </c>
      <c r="C33" s="19">
        <v>2017</v>
      </c>
      <c r="D33" s="20" t="s">
        <v>134</v>
      </c>
      <c r="E33" s="20" t="s">
        <v>135</v>
      </c>
      <c r="F33" s="21">
        <v>9780822373629</v>
      </c>
      <c r="G33" s="21">
        <v>9780823362661</v>
      </c>
      <c r="H33" s="22" t="s">
        <v>136</v>
      </c>
      <c r="I33" s="20" t="s">
        <v>19</v>
      </c>
      <c r="J33" s="20" t="s">
        <v>20</v>
      </c>
      <c r="K33" s="20" t="s">
        <v>137</v>
      </c>
      <c r="L33" s="20" t="s">
        <v>138</v>
      </c>
      <c r="M33" s="23"/>
      <c r="N33" s="20"/>
      <c r="O33" s="20"/>
    </row>
    <row r="34" spans="1:15">
      <c r="A34" s="29"/>
      <c r="B34" s="24">
        <v>2017</v>
      </c>
      <c r="C34" s="24">
        <v>2017</v>
      </c>
      <c r="D34" s="23" t="s">
        <v>139</v>
      </c>
      <c r="E34" s="25" t="s">
        <v>140</v>
      </c>
      <c r="F34" s="26">
        <v>9780822372288</v>
      </c>
      <c r="G34" s="26">
        <v>9780822369950</v>
      </c>
      <c r="H34" s="27" t="s">
        <v>141</v>
      </c>
      <c r="I34" s="27"/>
      <c r="J34" s="23" t="s">
        <v>43</v>
      </c>
      <c r="K34" s="23" t="s">
        <v>20</v>
      </c>
      <c r="L34" s="23" t="s">
        <v>142</v>
      </c>
      <c r="M34" s="23"/>
      <c r="N34" s="23"/>
      <c r="O34" s="23"/>
    </row>
    <row r="35" spans="1:15">
      <c r="A35" s="29"/>
      <c r="B35" s="19">
        <v>2017</v>
      </c>
      <c r="C35" s="19">
        <v>2017</v>
      </c>
      <c r="D35" s="20" t="s">
        <v>143</v>
      </c>
      <c r="E35" s="20" t="s">
        <v>144</v>
      </c>
      <c r="F35" s="21">
        <v>9780822373193</v>
      </c>
      <c r="G35" s="21">
        <v>9780822363477</v>
      </c>
      <c r="H35" s="22" t="s">
        <v>145</v>
      </c>
      <c r="I35" s="20" t="s">
        <v>19</v>
      </c>
      <c r="J35" s="20" t="s">
        <v>20</v>
      </c>
      <c r="K35" s="20" t="s">
        <v>146</v>
      </c>
      <c r="L35" s="20" t="s">
        <v>26</v>
      </c>
      <c r="M35" s="23"/>
      <c r="N35" s="20"/>
      <c r="O35" s="20"/>
    </row>
    <row r="36" spans="1:15">
      <c r="A36" s="29"/>
      <c r="B36" s="24">
        <v>2017</v>
      </c>
      <c r="C36" s="24">
        <v>2017</v>
      </c>
      <c r="D36" s="23" t="s">
        <v>147</v>
      </c>
      <c r="E36" s="25" t="s">
        <v>148</v>
      </c>
      <c r="F36" s="26">
        <v>9780822372189</v>
      </c>
      <c r="G36" s="26">
        <v>9780822370208</v>
      </c>
      <c r="H36" s="27" t="s">
        <v>149</v>
      </c>
      <c r="I36" s="27"/>
      <c r="J36" s="23" t="s">
        <v>146</v>
      </c>
      <c r="K36" s="23" t="s">
        <v>27</v>
      </c>
      <c r="L36" s="23" t="s">
        <v>26</v>
      </c>
      <c r="M36" s="23"/>
      <c r="N36" s="23"/>
      <c r="O36" s="23"/>
    </row>
    <row r="37" spans="1:15">
      <c r="A37" s="29"/>
      <c r="B37" s="19">
        <v>2017</v>
      </c>
      <c r="C37" s="19">
        <v>2017</v>
      </c>
      <c r="D37" s="20" t="s">
        <v>150</v>
      </c>
      <c r="E37" s="20" t="s">
        <v>151</v>
      </c>
      <c r="F37" s="21">
        <v>9780822373339</v>
      </c>
      <c r="G37" s="21">
        <v>9780822363200</v>
      </c>
      <c r="H37" s="22" t="s">
        <v>152</v>
      </c>
      <c r="I37" s="20" t="s">
        <v>19</v>
      </c>
      <c r="J37" s="20" t="s">
        <v>27</v>
      </c>
      <c r="K37" s="20" t="s">
        <v>153</v>
      </c>
      <c r="L37" s="20" t="s">
        <v>82</v>
      </c>
      <c r="M37" s="23"/>
      <c r="N37" s="20"/>
      <c r="O37" s="20"/>
    </row>
    <row r="38" spans="1:15">
      <c r="A38" s="29"/>
      <c r="B38" s="32">
        <v>2016</v>
      </c>
      <c r="C38" s="32">
        <v>2016</v>
      </c>
      <c r="D38" s="18" t="s">
        <v>154</v>
      </c>
      <c r="E38" s="33" t="s">
        <v>155</v>
      </c>
      <c r="F38" s="34">
        <v>9780822373827</v>
      </c>
      <c r="G38" s="34">
        <v>9780822362326</v>
      </c>
      <c r="H38" s="35" t="str">
        <f>HYPERLINK("http://dx.doi.org/10.1215/9780822373827","http://dx.doi.org/10.1215/9780822373827")</f>
        <v>http://dx.doi.org/10.1215/9780822373827</v>
      </c>
      <c r="I38" s="20" t="s">
        <v>19</v>
      </c>
      <c r="J38" s="36" t="s">
        <v>21</v>
      </c>
      <c r="K38" s="36" t="s">
        <v>20</v>
      </c>
      <c r="L38" s="36" t="s">
        <v>156</v>
      </c>
      <c r="M38" s="37"/>
      <c r="N38" s="36"/>
      <c r="O38" s="37"/>
    </row>
    <row r="39" spans="1:15">
      <c r="A39" s="29"/>
      <c r="B39" s="32">
        <v>2016</v>
      </c>
      <c r="C39" s="32">
        <v>2016</v>
      </c>
      <c r="D39" s="18" t="s">
        <v>157</v>
      </c>
      <c r="E39" s="33" t="s">
        <v>158</v>
      </c>
      <c r="F39" s="34">
        <v>9780822374350</v>
      </c>
      <c r="G39" s="34">
        <v>9780822361282</v>
      </c>
      <c r="H39" s="35" t="str">
        <f>HYPERLINK("http://dx.doi.org/10.1215/9780822374350","http://dx.doi.org/10.1215/9780822374350")</f>
        <v>http://dx.doi.org/10.1215/9780822374350</v>
      </c>
      <c r="I39" s="20" t="s">
        <v>19</v>
      </c>
      <c r="J39" s="36" t="s">
        <v>95</v>
      </c>
      <c r="K39" s="36" t="s">
        <v>111</v>
      </c>
      <c r="L39" s="36" t="s">
        <v>20</v>
      </c>
      <c r="M39" s="36"/>
      <c r="N39" s="36"/>
      <c r="O39" s="36"/>
    </row>
    <row r="40" spans="1:15">
      <c r="A40" s="29"/>
      <c r="B40" s="32">
        <v>2016</v>
      </c>
      <c r="C40" s="32">
        <v>2016</v>
      </c>
      <c r="D40" s="18" t="s">
        <v>83</v>
      </c>
      <c r="E40" s="33" t="s">
        <v>159</v>
      </c>
      <c r="F40" s="34">
        <v>9780822373445</v>
      </c>
      <c r="G40" s="34">
        <v>9780822362951</v>
      </c>
      <c r="H40" s="35" t="str">
        <f>HYPERLINK("http://dx.doi.org/10.1215/9780822373445","http://dx.doi.org/10.1215/9780822373445")</f>
        <v>http://dx.doi.org/10.1215/9780822373445</v>
      </c>
      <c r="I40" s="20" t="s">
        <v>19</v>
      </c>
      <c r="J40" s="36" t="s">
        <v>160</v>
      </c>
      <c r="K40" s="36" t="s">
        <v>20</v>
      </c>
      <c r="L40" s="36" t="s">
        <v>86</v>
      </c>
      <c r="M40" s="36"/>
      <c r="N40" s="36"/>
      <c r="O40" s="36"/>
    </row>
    <row r="41" spans="1:15">
      <c r="A41" s="29"/>
      <c r="B41" s="32">
        <v>2016</v>
      </c>
      <c r="C41" s="32">
        <v>2016</v>
      </c>
      <c r="D41" s="18" t="s">
        <v>161</v>
      </c>
      <c r="E41" s="33" t="s">
        <v>162</v>
      </c>
      <c r="F41" s="34">
        <v>9780822373797</v>
      </c>
      <c r="G41" s="34">
        <v>9780822362357</v>
      </c>
      <c r="H41" s="35" t="str">
        <f>HYPERLINK("http://dx.doi.org/10.1215/9780822373797","http://dx.doi.org/10.1215/9780822373797")</f>
        <v>http://dx.doi.org/10.1215/9780822373797</v>
      </c>
      <c r="I41" s="20" t="s">
        <v>19</v>
      </c>
      <c r="J41" s="36" t="s">
        <v>156</v>
      </c>
      <c r="K41" s="36" t="s">
        <v>26</v>
      </c>
      <c r="L41" s="36" t="s">
        <v>20</v>
      </c>
      <c r="M41" s="36"/>
      <c r="N41" s="36"/>
      <c r="O41" s="36"/>
    </row>
    <row r="42" spans="1:15">
      <c r="A42" s="29"/>
      <c r="B42" s="32">
        <v>2016</v>
      </c>
      <c r="C42" s="32">
        <v>2016</v>
      </c>
      <c r="D42" s="18" t="s">
        <v>163</v>
      </c>
      <c r="E42" s="33" t="s">
        <v>164</v>
      </c>
      <c r="F42" s="34">
        <v>9780822373728</v>
      </c>
      <c r="G42" s="34">
        <v>9780822362418</v>
      </c>
      <c r="H42" s="35" t="str">
        <f>HYPERLINK("http://dx.doi.org/10.1215/9780822373728","http://dx.doi.org/10.1215/9780822373728")</f>
        <v>http://dx.doi.org/10.1215/9780822373728</v>
      </c>
      <c r="I42" s="20" t="s">
        <v>19</v>
      </c>
      <c r="J42" s="36" t="s">
        <v>27</v>
      </c>
      <c r="K42" s="36" t="s">
        <v>22</v>
      </c>
      <c r="L42" s="36" t="s">
        <v>56</v>
      </c>
      <c r="M42" s="36"/>
      <c r="N42" s="36"/>
      <c r="O42" s="36"/>
    </row>
    <row r="43" spans="1:15">
      <c r="A43" s="29"/>
      <c r="B43" s="32">
        <v>2016</v>
      </c>
      <c r="C43" s="32">
        <v>2016</v>
      </c>
      <c r="D43" s="18" t="s">
        <v>165</v>
      </c>
      <c r="E43" s="33" t="s">
        <v>166</v>
      </c>
      <c r="F43" s="34">
        <v>9780822374251</v>
      </c>
      <c r="G43" s="34">
        <v>9780822361558</v>
      </c>
      <c r="H43" s="35" t="str">
        <f>HYPERLINK("http://dx.doi.org/10.1215/9780822374251","http://dx.doi.org/10.1215/9780822374251")</f>
        <v>http://dx.doi.org/10.1215/9780822374251</v>
      </c>
      <c r="I43" s="20" t="s">
        <v>19</v>
      </c>
      <c r="J43" s="36" t="s">
        <v>167</v>
      </c>
      <c r="K43" s="36" t="s">
        <v>168</v>
      </c>
      <c r="L43" s="36" t="s">
        <v>27</v>
      </c>
      <c r="M43" s="36"/>
      <c r="N43" s="36"/>
      <c r="O43" s="36"/>
    </row>
    <row r="44" spans="1:15">
      <c r="A44" s="29"/>
      <c r="B44" s="32">
        <v>2016</v>
      </c>
      <c r="C44" s="32">
        <v>2016</v>
      </c>
      <c r="D44" s="18" t="s">
        <v>169</v>
      </c>
      <c r="E44" s="33" t="s">
        <v>170</v>
      </c>
      <c r="F44" s="34">
        <v>9780822374831</v>
      </c>
      <c r="G44" s="34">
        <v>9780822360377</v>
      </c>
      <c r="H44" s="35" t="str">
        <f>HYPERLINK("http://dx.doi.org/10.1215/9780822374831","http://dx.doi.org/10.1215/9780822374831")</f>
        <v>http://dx.doi.org/10.1215/9780822374831</v>
      </c>
      <c r="I44" s="20" t="s">
        <v>19</v>
      </c>
      <c r="J44" s="36" t="s">
        <v>95</v>
      </c>
      <c r="K44" s="36" t="s">
        <v>48</v>
      </c>
      <c r="L44" s="36" t="s">
        <v>27</v>
      </c>
      <c r="M44" s="36"/>
      <c r="N44" s="36"/>
      <c r="O44" s="36"/>
    </row>
    <row r="45" spans="1:15">
      <c r="A45" s="29"/>
      <c r="B45" s="32">
        <v>2016</v>
      </c>
      <c r="C45" s="32">
        <v>2016</v>
      </c>
      <c r="D45" s="18" t="s">
        <v>171</v>
      </c>
      <c r="E45" s="33" t="s">
        <v>172</v>
      </c>
      <c r="F45" s="34">
        <v>9780822373926</v>
      </c>
      <c r="G45" s="34">
        <v>9780822362029</v>
      </c>
      <c r="H45" s="35" t="str">
        <f>HYPERLINK("http://dx.doi.org/10.1215/9780822373926","http://dx.doi.org/10.1215/9780822373926")</f>
        <v>http://dx.doi.org/10.1215/9780822373926</v>
      </c>
      <c r="I45" s="20" t="s">
        <v>19</v>
      </c>
      <c r="J45" s="36" t="s">
        <v>100</v>
      </c>
      <c r="K45" s="36" t="s">
        <v>48</v>
      </c>
      <c r="L45" s="36" t="s">
        <v>27</v>
      </c>
      <c r="M45" s="36"/>
      <c r="N45" s="36"/>
      <c r="O45" s="36"/>
    </row>
    <row r="46" spans="1:15">
      <c r="A46" s="29"/>
      <c r="B46" s="32">
        <v>2016</v>
      </c>
      <c r="C46" s="32">
        <v>2016</v>
      </c>
      <c r="D46" s="18" t="s">
        <v>173</v>
      </c>
      <c r="E46" s="33" t="s">
        <v>174</v>
      </c>
      <c r="F46" s="34">
        <v>9780822374152</v>
      </c>
      <c r="G46" s="34">
        <v>9780822361657</v>
      </c>
      <c r="H46" s="35" t="str">
        <f>HYPERLINK("http://dx.doi.org/10.1215/9780822374152","http://dx.doi.org/10.1215/9780822374152")</f>
        <v>http://dx.doi.org/10.1215/9780822374152</v>
      </c>
      <c r="I46" s="20" t="s">
        <v>19</v>
      </c>
      <c r="J46" s="36" t="s">
        <v>175</v>
      </c>
      <c r="K46" s="36" t="s">
        <v>61</v>
      </c>
      <c r="L46" s="36" t="s">
        <v>20</v>
      </c>
      <c r="M46" s="36"/>
      <c r="N46" s="36"/>
      <c r="O46" s="36"/>
    </row>
    <row r="47" spans="1:15">
      <c r="A47" s="29"/>
      <c r="B47" s="32">
        <v>2016</v>
      </c>
      <c r="C47" s="32">
        <v>2016</v>
      </c>
      <c r="D47" s="18" t="s">
        <v>176</v>
      </c>
      <c r="E47" s="33" t="s">
        <v>177</v>
      </c>
      <c r="F47" s="34">
        <v>9780822374046</v>
      </c>
      <c r="G47" s="34">
        <v>9780822361916</v>
      </c>
      <c r="H47" s="35" t="str">
        <f>HYPERLINK("http://dx.doi.org/10.1215/9780822374046","http://dx.doi.org/10.1215/9780822374046")</f>
        <v>http://dx.doi.org/10.1215/9780822374046</v>
      </c>
      <c r="I47" s="20" t="s">
        <v>19</v>
      </c>
      <c r="J47" s="36" t="s">
        <v>27</v>
      </c>
      <c r="K47" s="36" t="s">
        <v>35</v>
      </c>
      <c r="L47" s="36" t="s">
        <v>167</v>
      </c>
      <c r="M47" s="36"/>
      <c r="N47" s="36"/>
      <c r="O47" s="36"/>
    </row>
    <row r="48" spans="1:15">
      <c r="A48" s="29"/>
      <c r="B48" s="32">
        <v>2016</v>
      </c>
      <c r="C48" s="32">
        <v>2016</v>
      </c>
      <c r="D48" s="18" t="s">
        <v>178</v>
      </c>
      <c r="E48" s="33" t="s">
        <v>179</v>
      </c>
      <c r="F48" s="34">
        <v>9780822374497</v>
      </c>
      <c r="G48" s="34">
        <v>9780822360964</v>
      </c>
      <c r="H48" s="35" t="str">
        <f>HYPERLINK("http://dx.doi.org/10.1215/9780822374497","http://dx.doi.org/10.1215/9780822374497")</f>
        <v>http://dx.doi.org/10.1215/9780822374497</v>
      </c>
      <c r="I48" s="20" t="s">
        <v>19</v>
      </c>
      <c r="J48" s="36" t="s">
        <v>20</v>
      </c>
      <c r="K48" s="36" t="s">
        <v>100</v>
      </c>
      <c r="L48" s="36" t="s">
        <v>153</v>
      </c>
      <c r="M48" s="36"/>
      <c r="N48" s="36"/>
      <c r="O48" s="36"/>
    </row>
    <row r="49" spans="1:15">
      <c r="A49" s="29"/>
      <c r="B49" s="32">
        <v>2016</v>
      </c>
      <c r="C49" s="32">
        <v>2016</v>
      </c>
      <c r="D49" s="18" t="s">
        <v>180</v>
      </c>
      <c r="E49" s="33" t="s">
        <v>181</v>
      </c>
      <c r="F49" s="34">
        <v>9780822373711</v>
      </c>
      <c r="G49" s="34">
        <v>9780822362425</v>
      </c>
      <c r="H49" s="35" t="str">
        <f>HYPERLINK("http://dx.doi.org/10.1215/9780822373711","http://dx.doi.org/10.1215/9780822373711")</f>
        <v>http://dx.doi.org/10.1215/9780822373711</v>
      </c>
      <c r="I49" s="20" t="s">
        <v>19</v>
      </c>
      <c r="J49" s="36" t="s">
        <v>27</v>
      </c>
      <c r="K49" s="36" t="s">
        <v>20</v>
      </c>
      <c r="L49" s="36" t="s">
        <v>44</v>
      </c>
      <c r="M49" s="36"/>
      <c r="N49" s="36"/>
      <c r="O49" s="36"/>
    </row>
    <row r="50" spans="1:15">
      <c r="A50" s="29"/>
      <c r="B50" s="32">
        <v>2016</v>
      </c>
      <c r="C50" s="32">
        <v>2016</v>
      </c>
      <c r="D50" s="18" t="s">
        <v>182</v>
      </c>
      <c r="E50" s="33" t="s">
        <v>183</v>
      </c>
      <c r="F50" s="34">
        <v>9780822374473</v>
      </c>
      <c r="G50" s="34">
        <v>9780822360988</v>
      </c>
      <c r="H50" s="35" t="str">
        <f>HYPERLINK("http://dx.doi.org/10.1215/9780822374473","http://dx.doi.org/10.1215/9780822374473")</f>
        <v>http://dx.doi.org/10.1215/9780822374473</v>
      </c>
      <c r="I50" s="20" t="s">
        <v>19</v>
      </c>
      <c r="J50" s="36" t="s">
        <v>26</v>
      </c>
      <c r="K50" s="36" t="s">
        <v>27</v>
      </c>
      <c r="L50" s="36" t="s">
        <v>167</v>
      </c>
      <c r="M50" s="36"/>
      <c r="N50" s="36"/>
      <c r="O50" s="36"/>
    </row>
    <row r="51" spans="1:15">
      <c r="A51" s="29"/>
      <c r="B51" s="32">
        <v>2016</v>
      </c>
      <c r="C51" s="32">
        <v>2016</v>
      </c>
      <c r="D51" s="18" t="s">
        <v>184</v>
      </c>
      <c r="E51" s="33" t="s">
        <v>185</v>
      </c>
      <c r="F51" s="34">
        <v>9780822374190</v>
      </c>
      <c r="G51" s="34">
        <v>9780822361619</v>
      </c>
      <c r="H51" s="35" t="str">
        <f>HYPERLINK("http://dx.doi.org/10.1215/9780822374190","http://dx.doi.org/10.1215/9780822374190")</f>
        <v>http://dx.doi.org/10.1215/9780822374190</v>
      </c>
      <c r="I51" s="20" t="s">
        <v>19</v>
      </c>
      <c r="J51" s="36" t="s">
        <v>21</v>
      </c>
      <c r="K51" s="36" t="s">
        <v>20</v>
      </c>
      <c r="L51" s="36" t="s">
        <v>111</v>
      </c>
      <c r="M51" s="36"/>
      <c r="N51" s="36"/>
      <c r="O51" s="36"/>
    </row>
    <row r="52" spans="1:15">
      <c r="A52" s="29"/>
      <c r="B52" s="32">
        <v>2016</v>
      </c>
      <c r="C52" s="32">
        <v>2016</v>
      </c>
      <c r="D52" s="18" t="s">
        <v>186</v>
      </c>
      <c r="E52" s="33" t="s">
        <v>187</v>
      </c>
      <c r="F52" s="34">
        <v>9780822373674</v>
      </c>
      <c r="G52" s="34">
        <v>9780822362616</v>
      </c>
      <c r="H52" s="35" t="str">
        <f>HYPERLINK("http://dx.doi.org/10.1215/9780822373674","http://dx.doi.org/10.1215/9780822373674")</f>
        <v>http://dx.doi.org/10.1215/9780822373674</v>
      </c>
      <c r="I52" s="20" t="s">
        <v>19</v>
      </c>
      <c r="J52" s="36" t="s">
        <v>167</v>
      </c>
      <c r="K52" s="36" t="s">
        <v>27</v>
      </c>
      <c r="L52" s="36" t="s">
        <v>20</v>
      </c>
      <c r="M52" s="36"/>
      <c r="N52" s="36"/>
      <c r="O52" s="36"/>
    </row>
    <row r="53" spans="1:15">
      <c r="A53" s="29"/>
      <c r="B53" s="32">
        <v>2016</v>
      </c>
      <c r="C53" s="32">
        <v>2016</v>
      </c>
      <c r="D53" s="18" t="s">
        <v>188</v>
      </c>
      <c r="E53" s="33" t="s">
        <v>189</v>
      </c>
      <c r="F53" s="34">
        <v>9780822373964</v>
      </c>
      <c r="G53" s="34">
        <v>9780822361992</v>
      </c>
      <c r="H53" s="35" t="str">
        <f>HYPERLINK("http://dx.doi.org/10.1215/9780822373964","http://dx.doi.org/10.1215/9780822373964")</f>
        <v>http://dx.doi.org/10.1215/9780822373964</v>
      </c>
      <c r="I53" s="20" t="s">
        <v>19</v>
      </c>
      <c r="J53" s="36" t="s">
        <v>168</v>
      </c>
      <c r="K53" s="36" t="s">
        <v>20</v>
      </c>
      <c r="L53" s="36" t="s">
        <v>111</v>
      </c>
      <c r="M53" s="36"/>
      <c r="N53" s="36"/>
      <c r="O53" s="36"/>
    </row>
    <row r="54" spans="1:15">
      <c r="A54" s="29"/>
      <c r="B54" s="32">
        <v>2016</v>
      </c>
      <c r="C54" s="32">
        <v>2016</v>
      </c>
      <c r="D54" s="18" t="s">
        <v>190</v>
      </c>
      <c r="E54" s="33" t="s">
        <v>191</v>
      </c>
      <c r="F54" s="34">
        <v>9780822374749</v>
      </c>
      <c r="G54" s="34">
        <v>9780822360438</v>
      </c>
      <c r="H54" s="35" t="str">
        <f>HYPERLINK("http://dx.doi.org/10.1215/9780822374749","http://dx.doi.org/10.1215/9780822374749")</f>
        <v>http://dx.doi.org/10.1215/9780822374749</v>
      </c>
      <c r="I54" s="20" t="s">
        <v>19</v>
      </c>
      <c r="J54" s="36" t="s">
        <v>20</v>
      </c>
      <c r="K54" s="36" t="s">
        <v>27</v>
      </c>
      <c r="L54" s="36" t="s">
        <v>192</v>
      </c>
      <c r="M54" s="36"/>
      <c r="N54" s="36"/>
      <c r="O54" s="36" t="s">
        <v>96</v>
      </c>
    </row>
    <row r="55" spans="1:15">
      <c r="A55" s="29"/>
      <c r="B55" s="32">
        <v>2016</v>
      </c>
      <c r="C55" s="32">
        <v>2016</v>
      </c>
      <c r="D55" s="18" t="s">
        <v>193</v>
      </c>
      <c r="E55" s="33" t="s">
        <v>194</v>
      </c>
      <c r="F55" s="34">
        <v>9780822373575</v>
      </c>
      <c r="G55" s="34">
        <v>9780822362722</v>
      </c>
      <c r="H55" s="35" t="str">
        <f>HYPERLINK("http://dx.doi.org/10.1215/9780822373575","http://dx.doi.org/10.1215/9780822373575")</f>
        <v>http://dx.doi.org/10.1215/9780822373575</v>
      </c>
      <c r="I55" s="20" t="s">
        <v>19</v>
      </c>
      <c r="J55" s="36" t="s">
        <v>44</v>
      </c>
      <c r="K55" s="36" t="s">
        <v>20</v>
      </c>
      <c r="L55" s="36" t="s">
        <v>175</v>
      </c>
      <c r="M55" s="36"/>
      <c r="N55" s="36"/>
      <c r="O55" s="36"/>
    </row>
    <row r="56" spans="1:15">
      <c r="A56" s="29"/>
      <c r="B56" s="32">
        <v>2016</v>
      </c>
      <c r="C56" s="32">
        <v>2016</v>
      </c>
      <c r="D56" s="18" t="s">
        <v>195</v>
      </c>
      <c r="E56" s="33" t="s">
        <v>196</v>
      </c>
      <c r="F56" s="34">
        <v>9780822373780</v>
      </c>
      <c r="G56" s="34">
        <v>9780822362241</v>
      </c>
      <c r="H56" s="35" t="str">
        <f>HYPERLINK("http://dx.doi.org/10.1215/9780822373780","http://dx.doi.org/10.1215/9780822373780")</f>
        <v>http://dx.doi.org/10.1215/9780822373780</v>
      </c>
      <c r="I56" s="20" t="s">
        <v>19</v>
      </c>
      <c r="J56" s="36" t="s">
        <v>111</v>
      </c>
      <c r="K56" s="36" t="s">
        <v>20</v>
      </c>
      <c r="L56" s="36" t="s">
        <v>26</v>
      </c>
      <c r="M56" s="36"/>
      <c r="N56" s="36"/>
      <c r="O56" s="36"/>
    </row>
    <row r="57" spans="1:15">
      <c r="A57" s="29"/>
      <c r="B57" s="32">
        <v>2016</v>
      </c>
      <c r="C57" s="32">
        <v>2016</v>
      </c>
      <c r="D57" s="18" t="s">
        <v>197</v>
      </c>
      <c r="E57" s="33" t="s">
        <v>198</v>
      </c>
      <c r="F57" s="34">
        <v>9780822374374</v>
      </c>
      <c r="G57" s="34">
        <v>9780822361268</v>
      </c>
      <c r="H57" s="35" t="str">
        <f>HYPERLINK("http://dx.doi.org/10.1215/9780822374374","http://dx.doi.org/10.1215/9780822374374")</f>
        <v>http://dx.doi.org/10.1215/9780822374374</v>
      </c>
      <c r="I57" s="20" t="s">
        <v>19</v>
      </c>
      <c r="J57" s="36" t="s">
        <v>111</v>
      </c>
      <c r="K57" s="36" t="s">
        <v>20</v>
      </c>
      <c r="L57" s="36" t="s">
        <v>70</v>
      </c>
      <c r="M57" s="36"/>
      <c r="N57" s="36"/>
      <c r="O57" s="36"/>
    </row>
    <row r="58" spans="1:15">
      <c r="A58" s="29"/>
      <c r="B58" s="32">
        <v>2016</v>
      </c>
      <c r="C58" s="32">
        <v>2016</v>
      </c>
      <c r="D58" s="18" t="s">
        <v>199</v>
      </c>
      <c r="E58" s="33" t="s">
        <v>200</v>
      </c>
      <c r="F58" s="34">
        <v>9780822374336</v>
      </c>
      <c r="G58" s="34">
        <v>9780822361299</v>
      </c>
      <c r="H58" s="35" t="str">
        <f>HYPERLINK("http://dx.doi.org/10.1215/9780822374336","http://dx.doi.org/10.1215/9780822374336")</f>
        <v>http://dx.doi.org/10.1215/9780822374336</v>
      </c>
      <c r="I58" s="20" t="s">
        <v>19</v>
      </c>
      <c r="J58" s="36" t="s">
        <v>20</v>
      </c>
      <c r="K58" s="36" t="s">
        <v>27</v>
      </c>
      <c r="L58" s="36" t="s">
        <v>86</v>
      </c>
      <c r="M58" s="36"/>
      <c r="N58" s="36"/>
      <c r="O58" s="36"/>
    </row>
    <row r="59" spans="1:15">
      <c r="A59" s="29"/>
      <c r="B59" s="32">
        <v>2016</v>
      </c>
      <c r="C59" s="32">
        <v>2016</v>
      </c>
      <c r="D59" s="18" t="s">
        <v>201</v>
      </c>
      <c r="E59" s="33" t="s">
        <v>202</v>
      </c>
      <c r="F59" s="34">
        <v>9780822374213</v>
      </c>
      <c r="G59" s="34">
        <v>9780822361596</v>
      </c>
      <c r="H59" s="35" t="str">
        <f>HYPERLINK("http://dx.doi.org/10.1215/9780822374213","http://dx.doi.org/10.1215/9780822374213")</f>
        <v>http://dx.doi.org/10.1215/9780822374213</v>
      </c>
      <c r="I59" s="20" t="s">
        <v>19</v>
      </c>
      <c r="J59" s="36" t="s">
        <v>20</v>
      </c>
      <c r="K59" s="36" t="s">
        <v>27</v>
      </c>
      <c r="L59" s="36" t="s">
        <v>111</v>
      </c>
      <c r="M59" s="36"/>
      <c r="N59" s="36"/>
      <c r="O59" s="36"/>
    </row>
    <row r="60" spans="1:15">
      <c r="A60" s="36"/>
      <c r="B60" s="32">
        <v>2016</v>
      </c>
      <c r="C60" s="32">
        <v>2016</v>
      </c>
      <c r="D60" s="18" t="s">
        <v>203</v>
      </c>
      <c r="E60" s="33" t="s">
        <v>204</v>
      </c>
      <c r="F60" s="34"/>
      <c r="G60" s="34">
        <v>9780822362791</v>
      </c>
      <c r="H60" s="35"/>
      <c r="I60" s="35"/>
      <c r="J60" s="36"/>
      <c r="K60" s="36"/>
      <c r="L60" s="36"/>
      <c r="M60" s="36"/>
      <c r="N60" s="36"/>
      <c r="O60" s="36"/>
    </row>
    <row r="61" spans="1:15">
      <c r="A61" s="36"/>
      <c r="B61" s="32">
        <v>2016</v>
      </c>
      <c r="C61" s="32">
        <v>2016</v>
      </c>
      <c r="D61" s="18" t="s">
        <v>205</v>
      </c>
      <c r="E61" s="33" t="s">
        <v>206</v>
      </c>
      <c r="F61" s="34">
        <v>9780822374565</v>
      </c>
      <c r="G61" s="34">
        <v>9780822360759</v>
      </c>
      <c r="H61" s="35" t="str">
        <f>HYPERLINK("http://dx.doi.org/10.1215/9780822374565","http://dx.doi.org/10.1215/9780822374565")</f>
        <v>http://dx.doi.org/10.1215/9780822374565</v>
      </c>
      <c r="I61" s="20" t="s">
        <v>19</v>
      </c>
      <c r="J61" s="36" t="s">
        <v>65</v>
      </c>
      <c r="K61" s="36" t="s">
        <v>20</v>
      </c>
      <c r="L61" s="36" t="s">
        <v>160</v>
      </c>
      <c r="M61" s="36"/>
      <c r="N61" s="36"/>
      <c r="O61" s="36"/>
    </row>
    <row r="62" spans="1:15">
      <c r="A62" s="36"/>
      <c r="B62" s="38">
        <v>2015</v>
      </c>
      <c r="C62" s="38">
        <v>2015</v>
      </c>
      <c r="D62" s="29" t="s">
        <v>207</v>
      </c>
      <c r="E62" s="39" t="s">
        <v>208</v>
      </c>
      <c r="F62" s="40" t="s">
        <v>209</v>
      </c>
      <c r="G62" s="40" t="s">
        <v>210</v>
      </c>
      <c r="H62" s="35" t="s">
        <v>211</v>
      </c>
      <c r="I62" s="20" t="s">
        <v>19</v>
      </c>
      <c r="J62" s="36" t="s">
        <v>142</v>
      </c>
      <c r="K62" s="36" t="s">
        <v>66</v>
      </c>
      <c r="L62" s="36" t="s">
        <v>20</v>
      </c>
      <c r="M62" s="29"/>
      <c r="N62" s="29"/>
      <c r="O62" s="36"/>
    </row>
    <row r="63" spans="1:15">
      <c r="A63" s="36"/>
      <c r="B63" s="38">
        <v>2015</v>
      </c>
      <c r="C63" s="38">
        <v>2015</v>
      </c>
      <c r="D63" s="29" t="s">
        <v>212</v>
      </c>
      <c r="E63" s="39" t="s">
        <v>213</v>
      </c>
      <c r="F63" s="40">
        <v>9780822374909</v>
      </c>
      <c r="G63" s="40">
        <v>9780822359821</v>
      </c>
      <c r="H63" s="41" t="str">
        <f>HYPERLINK("http://dx.doi.org/10.1215/9780822374909","http://dx.doi.org/10.1215/9780822374909")</f>
        <v>http://dx.doi.org/10.1215/9780822374909</v>
      </c>
      <c r="I63" s="20" t="s">
        <v>19</v>
      </c>
      <c r="J63" s="36" t="s">
        <v>26</v>
      </c>
      <c r="K63" s="36" t="s">
        <v>43</v>
      </c>
      <c r="L63" s="36" t="s">
        <v>20</v>
      </c>
      <c r="M63" s="29"/>
      <c r="N63" s="29"/>
      <c r="O63" s="36"/>
    </row>
    <row r="64" spans="1:15">
      <c r="A64" s="36"/>
      <c r="B64" s="38">
        <v>2015</v>
      </c>
      <c r="C64" s="38">
        <v>2015</v>
      </c>
      <c r="D64" s="29" t="s">
        <v>214</v>
      </c>
      <c r="E64" s="39" t="s">
        <v>215</v>
      </c>
      <c r="F64" s="40" t="s">
        <v>216</v>
      </c>
      <c r="G64" s="40" t="s">
        <v>217</v>
      </c>
      <c r="H64" s="41" t="str">
        <f>HYPERLINK("http://dx.doi.org/10.1215/9780822376194","http://dx.doi.org/10.1215/9780822376194")</f>
        <v>http://dx.doi.org/10.1215/9780822376194</v>
      </c>
      <c r="I64" s="20" t="s">
        <v>19</v>
      </c>
      <c r="J64" s="36" t="s">
        <v>27</v>
      </c>
      <c r="K64" s="36" t="s">
        <v>56</v>
      </c>
      <c r="L64" s="36" t="s">
        <v>48</v>
      </c>
      <c r="M64" s="29"/>
      <c r="N64" s="29"/>
      <c r="O64" s="36"/>
    </row>
    <row r="65" spans="1:15">
      <c r="A65" s="36"/>
      <c r="B65" s="38">
        <v>2015</v>
      </c>
      <c r="C65" s="38">
        <v>2015</v>
      </c>
      <c r="D65" s="29" t="s">
        <v>218</v>
      </c>
      <c r="E65" s="39" t="s">
        <v>219</v>
      </c>
      <c r="F65" s="40" t="s">
        <v>220</v>
      </c>
      <c r="G65" s="40" t="s">
        <v>221</v>
      </c>
      <c r="H65" s="41" t="str">
        <f>HYPERLINK("http://dx.doi.org/10.1215/9780822377214","http://dx.doi.org/10.1215/9780822377214")</f>
        <v>http://dx.doi.org/10.1215/9780822377214</v>
      </c>
      <c r="I65" s="20" t="s">
        <v>19</v>
      </c>
      <c r="J65" s="36" t="s">
        <v>27</v>
      </c>
      <c r="K65" s="36" t="s">
        <v>21</v>
      </c>
      <c r="L65" s="36" t="s">
        <v>48</v>
      </c>
      <c r="M65" s="29"/>
      <c r="N65" s="29"/>
      <c r="O65" s="36"/>
    </row>
    <row r="66" spans="1:15">
      <c r="A66" s="36"/>
      <c r="B66" s="38">
        <v>2015</v>
      </c>
      <c r="C66" s="38">
        <v>2015</v>
      </c>
      <c r="D66" s="29" t="s">
        <v>222</v>
      </c>
      <c r="E66" s="39" t="s">
        <v>223</v>
      </c>
      <c r="F66" s="40">
        <v>9780822375029</v>
      </c>
      <c r="G66" s="40">
        <v>9780822359784</v>
      </c>
      <c r="H66" s="41" t="str">
        <f>HYPERLINK("http://dx.doi.org/10.1215/9780822375029","http://dx.doi.org/10.1215/9780822375029")</f>
        <v>http://dx.doi.org/10.1215/9780822375029</v>
      </c>
      <c r="I66" s="20" t="s">
        <v>19</v>
      </c>
      <c r="J66" s="36" t="s">
        <v>39</v>
      </c>
      <c r="K66" s="36" t="s">
        <v>66</v>
      </c>
      <c r="L66" s="36" t="s">
        <v>20</v>
      </c>
      <c r="M66" s="29"/>
      <c r="N66" s="29"/>
      <c r="O66" s="36"/>
    </row>
    <row r="67" spans="1:15">
      <c r="A67" s="36"/>
      <c r="B67" s="38">
        <v>2015</v>
      </c>
      <c r="C67" s="38">
        <v>2015</v>
      </c>
      <c r="D67" s="29" t="s">
        <v>224</v>
      </c>
      <c r="E67" s="39" t="s">
        <v>225</v>
      </c>
      <c r="F67" s="40">
        <v>9780822375289</v>
      </c>
      <c r="G67" s="40">
        <v>9780822359418</v>
      </c>
      <c r="H67" s="41" t="str">
        <f>HYPERLINK("http://dx.doi.org/10.1215/9780822375289","http://dx.doi.org/10.1215/9780822375289")</f>
        <v>http://dx.doi.org/10.1215/9780822375289</v>
      </c>
      <c r="I67" s="20" t="s">
        <v>19</v>
      </c>
      <c r="J67" s="36" t="s">
        <v>20</v>
      </c>
      <c r="K67" s="36" t="s">
        <v>55</v>
      </c>
      <c r="L67" s="36"/>
      <c r="M67" s="29"/>
      <c r="N67" s="29"/>
      <c r="O67" s="36"/>
    </row>
    <row r="68" spans="1:15">
      <c r="A68" s="36"/>
      <c r="B68" s="38">
        <v>2015</v>
      </c>
      <c r="C68" s="38">
        <v>2015</v>
      </c>
      <c r="D68" s="29" t="s">
        <v>226</v>
      </c>
      <c r="E68" s="39" t="s">
        <v>227</v>
      </c>
      <c r="F68" s="40">
        <v>9780822374879</v>
      </c>
      <c r="G68" s="40">
        <v>9780822360162</v>
      </c>
      <c r="H68" s="35" t="s">
        <v>228</v>
      </c>
      <c r="I68" s="20" t="s">
        <v>19</v>
      </c>
      <c r="J68" s="36" t="s">
        <v>27</v>
      </c>
      <c r="K68" s="36" t="s">
        <v>86</v>
      </c>
      <c r="L68" s="36" t="s">
        <v>156</v>
      </c>
      <c r="M68" s="29"/>
      <c r="N68" s="29"/>
      <c r="O68" s="36"/>
    </row>
    <row r="69" spans="1:15">
      <c r="A69" s="36"/>
      <c r="B69" s="38">
        <v>2015</v>
      </c>
      <c r="C69" s="38">
        <v>2015</v>
      </c>
      <c r="D69" s="29" t="s">
        <v>229</v>
      </c>
      <c r="E69" s="39" t="s">
        <v>230</v>
      </c>
      <c r="F69" s="40" t="s">
        <v>231</v>
      </c>
      <c r="G69" s="40" t="s">
        <v>232</v>
      </c>
      <c r="H69" s="35" t="s">
        <v>233</v>
      </c>
      <c r="I69" s="20" t="s">
        <v>19</v>
      </c>
      <c r="J69" s="36" t="s">
        <v>142</v>
      </c>
      <c r="K69" s="36" t="s">
        <v>66</v>
      </c>
      <c r="L69" s="36" t="s">
        <v>20</v>
      </c>
      <c r="M69" s="29"/>
      <c r="N69" s="29"/>
      <c r="O69" s="36"/>
    </row>
    <row r="70" spans="1:15">
      <c r="A70" s="36"/>
      <c r="B70" s="38">
        <v>2015</v>
      </c>
      <c r="C70" s="38">
        <v>2015</v>
      </c>
      <c r="D70" s="29" t="s">
        <v>234</v>
      </c>
      <c r="E70" s="39" t="s">
        <v>235</v>
      </c>
      <c r="F70" s="40" t="s">
        <v>236</v>
      </c>
      <c r="G70" s="40" t="s">
        <v>237</v>
      </c>
      <c r="H70" s="35" t="s">
        <v>238</v>
      </c>
      <c r="I70" s="20" t="s">
        <v>19</v>
      </c>
      <c r="J70" s="36" t="s">
        <v>146</v>
      </c>
      <c r="K70" s="36" t="s">
        <v>20</v>
      </c>
      <c r="L70" s="36" t="s">
        <v>26</v>
      </c>
      <c r="M70" s="29"/>
      <c r="N70" s="29"/>
      <c r="O70" s="36"/>
    </row>
    <row r="71" spans="1:15">
      <c r="A71" s="36"/>
      <c r="B71" s="38">
        <v>2015</v>
      </c>
      <c r="C71" s="38">
        <v>2015</v>
      </c>
      <c r="D71" s="29" t="s">
        <v>239</v>
      </c>
      <c r="E71" s="39" t="s">
        <v>240</v>
      </c>
      <c r="F71" s="40">
        <v>9780822375203</v>
      </c>
      <c r="G71" s="40">
        <v>9780822359517</v>
      </c>
      <c r="H71" s="41" t="str">
        <f>HYPERLINK("http://dx.doi.org/10.1215/9780822375203","http://dx.doi.org/10.1215/9780822375203")</f>
        <v>http://dx.doi.org/10.1215/9780822375203</v>
      </c>
      <c r="I71" s="20" t="s">
        <v>19</v>
      </c>
      <c r="J71" s="36" t="s">
        <v>20</v>
      </c>
      <c r="K71" s="36" t="s">
        <v>26</v>
      </c>
      <c r="L71" s="36" t="s">
        <v>111</v>
      </c>
      <c r="M71" s="29"/>
      <c r="N71" s="29"/>
      <c r="O71" s="36"/>
    </row>
    <row r="72" spans="1:15">
      <c r="A72" s="36"/>
      <c r="B72" s="38">
        <v>2015</v>
      </c>
      <c r="C72" s="38">
        <v>2015</v>
      </c>
      <c r="D72" s="29" t="s">
        <v>241</v>
      </c>
      <c r="E72" s="39" t="s">
        <v>242</v>
      </c>
      <c r="F72" s="40">
        <v>9780822375272</v>
      </c>
      <c r="G72" s="40">
        <v>9780822359425</v>
      </c>
      <c r="H72" s="41" t="str">
        <f>HYPERLINK("http://dx.doi.org/10.1215/9780822375272","http://dx.doi.org/10.1215/9780822375272")</f>
        <v>http://dx.doi.org/10.1215/9780822375272</v>
      </c>
      <c r="I72" s="20" t="s">
        <v>19</v>
      </c>
      <c r="J72" s="36" t="s">
        <v>66</v>
      </c>
      <c r="K72" s="36" t="s">
        <v>20</v>
      </c>
      <c r="L72" s="36" t="s">
        <v>61</v>
      </c>
      <c r="M72" s="29"/>
      <c r="N72" s="29"/>
      <c r="O72" s="36"/>
    </row>
    <row r="73" spans="1:15">
      <c r="A73" s="36"/>
      <c r="B73" s="38">
        <v>2015</v>
      </c>
      <c r="C73" s="38">
        <v>2015</v>
      </c>
      <c r="D73" s="29" t="s">
        <v>243</v>
      </c>
      <c r="E73" s="39" t="s">
        <v>244</v>
      </c>
      <c r="F73" s="40">
        <v>9780822375036</v>
      </c>
      <c r="G73" s="40">
        <v>9780822359777</v>
      </c>
      <c r="H73" s="35" t="s">
        <v>245</v>
      </c>
      <c r="I73" s="20" t="s">
        <v>19</v>
      </c>
      <c r="J73" s="36" t="s">
        <v>20</v>
      </c>
      <c r="K73" s="36" t="s">
        <v>48</v>
      </c>
      <c r="L73" s="36" t="s">
        <v>246</v>
      </c>
      <c r="M73" s="29"/>
      <c r="N73" s="29"/>
      <c r="O73" s="36"/>
    </row>
    <row r="74" spans="1:15">
      <c r="A74" s="36"/>
      <c r="B74" s="38">
        <v>2015</v>
      </c>
      <c r="C74" s="38">
        <v>2015</v>
      </c>
      <c r="D74" s="29" t="s">
        <v>247</v>
      </c>
      <c r="E74" s="39" t="s">
        <v>248</v>
      </c>
      <c r="F74" s="40">
        <v>9780822375845</v>
      </c>
      <c r="G74" s="40" t="s">
        <v>249</v>
      </c>
      <c r="H74" s="41" t="str">
        <f>HYPERLINK("http://dx.doi.org/10.1215/9780822375845","http://dx.doi.org/10.1215/9780822375845")</f>
        <v>http://dx.doi.org/10.1215/9780822375845</v>
      </c>
      <c r="I74" s="20" t="s">
        <v>19</v>
      </c>
      <c r="J74" s="36" t="s">
        <v>20</v>
      </c>
      <c r="K74" s="36" t="s">
        <v>21</v>
      </c>
      <c r="L74" s="36" t="s">
        <v>27</v>
      </c>
      <c r="M74" s="29"/>
      <c r="N74" s="29"/>
      <c r="O74" s="36"/>
    </row>
    <row r="75" spans="1:15">
      <c r="A75" s="36"/>
      <c r="B75" s="38">
        <v>2015</v>
      </c>
      <c r="C75" s="38">
        <v>2015</v>
      </c>
      <c r="D75" s="29" t="s">
        <v>250</v>
      </c>
      <c r="E75" s="39" t="s">
        <v>251</v>
      </c>
      <c r="F75" s="40">
        <v>9780822374862</v>
      </c>
      <c r="G75" s="40">
        <v>9780822360193</v>
      </c>
      <c r="H75" s="41" t="str">
        <f>HYPERLINK("http://dx.doi.org/10.1215/9780822374862","http://dx.doi.org/10.1215/9780822374862")</f>
        <v>http://dx.doi.org/10.1215/9780822374862</v>
      </c>
      <c r="I75" s="20" t="s">
        <v>19</v>
      </c>
      <c r="J75" s="36" t="s">
        <v>27</v>
      </c>
      <c r="K75" s="36" t="s">
        <v>48</v>
      </c>
      <c r="L75" s="36" t="s">
        <v>31</v>
      </c>
      <c r="M75" s="29"/>
      <c r="N75" s="29"/>
      <c r="O75" s="36" t="s">
        <v>96</v>
      </c>
    </row>
    <row r="76" spans="1:15">
      <c r="A76" s="36"/>
      <c r="B76" s="38">
        <v>2015</v>
      </c>
      <c r="C76" s="38">
        <v>2015</v>
      </c>
      <c r="D76" s="29" t="s">
        <v>252</v>
      </c>
      <c r="E76" s="39" t="s">
        <v>253</v>
      </c>
      <c r="F76" s="40">
        <v>9780822375340</v>
      </c>
      <c r="G76" s="40">
        <v>9780822359142</v>
      </c>
      <c r="H76" s="41" t="str">
        <f>HYPERLINK("http://dx.doi.org/10.1215/9780822375340","http://dx.doi.org/10.1215/9780822375340")</f>
        <v>http://dx.doi.org/10.1215/9780822375340</v>
      </c>
      <c r="I76" s="20" t="s">
        <v>19</v>
      </c>
      <c r="J76" s="36" t="s">
        <v>26</v>
      </c>
      <c r="K76" s="36" t="s">
        <v>20</v>
      </c>
      <c r="L76" s="36" t="s">
        <v>22</v>
      </c>
      <c r="M76" s="29"/>
      <c r="N76" s="29"/>
      <c r="O76" s="36"/>
    </row>
    <row r="77" spans="1:15">
      <c r="A77" s="36"/>
      <c r="B77" s="38">
        <v>2015</v>
      </c>
      <c r="C77" s="38">
        <v>2015</v>
      </c>
      <c r="D77" s="29" t="s">
        <v>254</v>
      </c>
      <c r="E77" s="39" t="s">
        <v>255</v>
      </c>
      <c r="F77" s="40">
        <v>9780822374794</v>
      </c>
      <c r="G77" s="40">
        <v>9780822359890</v>
      </c>
      <c r="H77" s="41" t="str">
        <f>HYPERLINK("http://dx.doi.org/10.1215/9780822374794","http://dx.doi.org/10.1215/9780822374794")</f>
        <v>http://dx.doi.org/10.1215/9780822374794</v>
      </c>
      <c r="I77" s="20" t="s">
        <v>19</v>
      </c>
      <c r="J77" s="36" t="s">
        <v>27</v>
      </c>
      <c r="K77" s="36" t="s">
        <v>86</v>
      </c>
      <c r="L77" s="36" t="s">
        <v>74</v>
      </c>
      <c r="M77" s="29"/>
      <c r="N77" s="29"/>
      <c r="O77" s="36"/>
    </row>
    <row r="78" spans="1:15">
      <c r="A78" s="36"/>
      <c r="B78" s="38">
        <v>2015</v>
      </c>
      <c r="C78" s="38">
        <v>2015</v>
      </c>
      <c r="D78" s="29" t="s">
        <v>256</v>
      </c>
      <c r="E78" s="39" t="s">
        <v>257</v>
      </c>
      <c r="F78" s="40">
        <v>9780822374930</v>
      </c>
      <c r="G78" s="40">
        <v>9780822359876</v>
      </c>
      <c r="H78" s="41" t="str">
        <f>HYPERLINK("http://dx.doi.org/10.1215/9780822374930","http://dx.doi.org/10.1215/9780822374930")</f>
        <v>http://dx.doi.org/10.1215/9780822374930</v>
      </c>
      <c r="I78" s="20" t="s">
        <v>19</v>
      </c>
      <c r="J78" s="36" t="s">
        <v>43</v>
      </c>
      <c r="K78" s="36" t="s">
        <v>20</v>
      </c>
      <c r="L78" s="36" t="s">
        <v>65</v>
      </c>
      <c r="M78" s="29"/>
      <c r="N78" s="29"/>
      <c r="O78" s="36"/>
    </row>
    <row r="79" spans="1:15">
      <c r="A79" s="36"/>
      <c r="B79" s="38">
        <v>2015</v>
      </c>
      <c r="C79" s="38">
        <v>2015</v>
      </c>
      <c r="D79" s="29" t="s">
        <v>258</v>
      </c>
      <c r="E79" s="39" t="s">
        <v>259</v>
      </c>
      <c r="F79" s="40">
        <v>9780822375081</v>
      </c>
      <c r="G79" s="40">
        <v>9780822359722</v>
      </c>
      <c r="H79" s="41" t="str">
        <f>HYPERLINK("http://dx.doi.org/10.1215/9780822375081","http://dx.doi.org/10.1215/9780822375081")</f>
        <v>http://dx.doi.org/10.1215/9780822375081</v>
      </c>
      <c r="I79" s="20" t="s">
        <v>19</v>
      </c>
      <c r="J79" s="36" t="s">
        <v>168</v>
      </c>
      <c r="K79" s="36" t="s">
        <v>27</v>
      </c>
      <c r="L79" s="36" t="s">
        <v>26</v>
      </c>
      <c r="M79" s="29"/>
      <c r="N79" s="29"/>
      <c r="O79" s="36"/>
    </row>
    <row r="80" spans="1:15">
      <c r="A80" s="36"/>
      <c r="B80" s="38">
        <v>2015</v>
      </c>
      <c r="C80" s="38">
        <v>2015</v>
      </c>
      <c r="D80" s="29" t="s">
        <v>260</v>
      </c>
      <c r="E80" s="39" t="s">
        <v>261</v>
      </c>
      <c r="F80" s="40">
        <v>9780822375326</v>
      </c>
      <c r="G80" s="40">
        <v>9780822359173</v>
      </c>
      <c r="H80" s="41" t="str">
        <f>HYPERLINK("http://dx.doi.org/10.1215/9780822375326","http://dx.doi.org/10.1215/9780822375326")</f>
        <v>http://dx.doi.org/10.1215/9780822375326</v>
      </c>
      <c r="I80" s="20" t="s">
        <v>19</v>
      </c>
      <c r="J80" s="36" t="s">
        <v>100</v>
      </c>
      <c r="K80" s="36" t="s">
        <v>48</v>
      </c>
      <c r="L80" s="36" t="s">
        <v>27</v>
      </c>
      <c r="M80" s="29"/>
      <c r="N80" s="29"/>
      <c r="O80" s="36"/>
    </row>
    <row r="81" spans="1:15">
      <c r="A81" s="36"/>
      <c r="B81" s="38">
        <v>2015</v>
      </c>
      <c r="C81" s="38">
        <v>2015</v>
      </c>
      <c r="D81" s="29" t="s">
        <v>262</v>
      </c>
      <c r="E81" s="39" t="s">
        <v>263</v>
      </c>
      <c r="F81" s="40">
        <v>9780822376033</v>
      </c>
      <c r="G81" s="40" t="s">
        <v>264</v>
      </c>
      <c r="H81" s="35" t="s">
        <v>265</v>
      </c>
      <c r="I81" s="20" t="s">
        <v>19</v>
      </c>
      <c r="J81" s="36" t="s">
        <v>167</v>
      </c>
      <c r="K81" s="36" t="s">
        <v>20</v>
      </c>
      <c r="L81" s="36" t="s">
        <v>26</v>
      </c>
      <c r="M81" s="29"/>
      <c r="N81" s="29"/>
      <c r="O81" s="36"/>
    </row>
    <row r="82" spans="1:15">
      <c r="A82" s="36"/>
      <c r="B82" s="38">
        <v>2015</v>
      </c>
      <c r="C82" s="38">
        <v>2015</v>
      </c>
      <c r="D82" s="29" t="s">
        <v>266</v>
      </c>
      <c r="E82" s="39" t="s">
        <v>267</v>
      </c>
      <c r="F82" s="40">
        <v>9780822375586</v>
      </c>
      <c r="G82" s="40" t="s">
        <v>268</v>
      </c>
      <c r="H82" s="35" t="s">
        <v>269</v>
      </c>
      <c r="I82" s="20" t="s">
        <v>19</v>
      </c>
      <c r="J82" s="36" t="s">
        <v>43</v>
      </c>
      <c r="K82" s="36" t="s">
        <v>44</v>
      </c>
      <c r="L82" s="36" t="s">
        <v>20</v>
      </c>
      <c r="M82" s="29"/>
      <c r="N82" s="29"/>
      <c r="O82" s="36"/>
    </row>
    <row r="83" spans="1:15">
      <c r="A83" s="36"/>
      <c r="B83" s="38">
        <v>2015</v>
      </c>
      <c r="C83" s="38">
        <v>2015</v>
      </c>
      <c r="D83" s="29" t="s">
        <v>270</v>
      </c>
      <c r="E83" s="39" t="s">
        <v>271</v>
      </c>
      <c r="F83" s="40">
        <v>9780822375371</v>
      </c>
      <c r="G83" s="40">
        <v>9780822359432</v>
      </c>
      <c r="H83" s="35" t="s">
        <v>272</v>
      </c>
      <c r="I83" s="20" t="s">
        <v>19</v>
      </c>
      <c r="J83" s="36" t="s">
        <v>21</v>
      </c>
      <c r="K83" s="36" t="s">
        <v>44</v>
      </c>
      <c r="L83" s="36" t="s">
        <v>20</v>
      </c>
      <c r="M83" s="29"/>
      <c r="N83" s="29"/>
      <c r="O83" s="36"/>
    </row>
    <row r="84" spans="1:15">
      <c r="A84" s="29"/>
      <c r="B84" s="38">
        <v>2015</v>
      </c>
      <c r="C84" s="38">
        <v>2015</v>
      </c>
      <c r="D84" s="29" t="s">
        <v>273</v>
      </c>
      <c r="E84" s="39" t="s">
        <v>274</v>
      </c>
      <c r="F84" s="40">
        <v>9780822375623</v>
      </c>
      <c r="G84" s="40" t="s">
        <v>275</v>
      </c>
      <c r="H84" s="41" t="str">
        <f>HYPERLINK("http://dx.doi.org/10.1215/9780822375623","http://dx.doi.org/10.1215/9780822375623")</f>
        <v>http://dx.doi.org/10.1215/9780822375623</v>
      </c>
      <c r="I84" s="20" t="s">
        <v>19</v>
      </c>
      <c r="J84" s="36" t="s">
        <v>168</v>
      </c>
      <c r="K84" s="36" t="s">
        <v>167</v>
      </c>
      <c r="L84" s="36" t="s">
        <v>20</v>
      </c>
      <c r="M84" s="29"/>
      <c r="N84" s="29"/>
      <c r="O84" s="36"/>
    </row>
    <row r="85" spans="1:15">
      <c r="A85" s="29"/>
      <c r="B85" s="38">
        <v>2015</v>
      </c>
      <c r="C85" s="38">
        <v>2015</v>
      </c>
      <c r="D85" s="29" t="s">
        <v>276</v>
      </c>
      <c r="E85" s="39" t="s">
        <v>277</v>
      </c>
      <c r="F85" s="40">
        <v>9780822375708</v>
      </c>
      <c r="G85" s="40" t="s">
        <v>278</v>
      </c>
      <c r="H85" s="35" t="s">
        <v>279</v>
      </c>
      <c r="I85" s="20" t="s">
        <v>19</v>
      </c>
      <c r="J85" s="36" t="s">
        <v>44</v>
      </c>
      <c r="K85" s="36" t="s">
        <v>60</v>
      </c>
      <c r="L85" s="36" t="s">
        <v>20</v>
      </c>
      <c r="M85" s="29"/>
      <c r="N85" s="29"/>
      <c r="O85" s="36"/>
    </row>
    <row r="86" spans="1:15">
      <c r="A86" s="29"/>
      <c r="B86" s="38">
        <v>2015</v>
      </c>
      <c r="C86" s="38">
        <v>2015</v>
      </c>
      <c r="D86" s="29" t="s">
        <v>280</v>
      </c>
      <c r="E86" s="39" t="s">
        <v>281</v>
      </c>
      <c r="F86" s="40">
        <v>9780822374978</v>
      </c>
      <c r="G86" s="40">
        <v>9780822359838</v>
      </c>
      <c r="H86" s="41" t="str">
        <f>HYPERLINK("http://dx.doi.org/10.1215/9780822374978","http://dx.doi.org/10.1215/9780822374978")</f>
        <v>http://dx.doi.org/10.1215/9780822374978</v>
      </c>
      <c r="I86" s="20" t="s">
        <v>19</v>
      </c>
      <c r="J86" s="36" t="s">
        <v>192</v>
      </c>
      <c r="K86" s="36" t="s">
        <v>20</v>
      </c>
      <c r="L86" s="36" t="s">
        <v>153</v>
      </c>
      <c r="M86" s="29"/>
      <c r="N86" s="29"/>
      <c r="O86" s="36"/>
    </row>
    <row r="87" spans="1:15">
      <c r="A87" s="29"/>
      <c r="B87" s="38">
        <v>2015</v>
      </c>
      <c r="C87" s="38">
        <v>2015</v>
      </c>
      <c r="D87" s="29" t="s">
        <v>282</v>
      </c>
      <c r="E87" s="39" t="s">
        <v>283</v>
      </c>
      <c r="F87" s="40">
        <v>9780822375852</v>
      </c>
      <c r="G87" s="40" t="s">
        <v>284</v>
      </c>
      <c r="H87" s="41" t="str">
        <f>HYPERLINK("http://dx.doi.org/10.1215/9780822375852","http://dx.doi.org/10.1215/9780822375852")</f>
        <v>http://dx.doi.org/10.1215/9780822375852</v>
      </c>
      <c r="I87" s="20" t="s">
        <v>19</v>
      </c>
      <c r="J87" s="36" t="s">
        <v>65</v>
      </c>
      <c r="K87" s="36" t="s">
        <v>160</v>
      </c>
      <c r="L87" s="36" t="s">
        <v>20</v>
      </c>
      <c r="M87" s="29"/>
      <c r="N87" s="29"/>
      <c r="O87" s="36"/>
    </row>
    <row r="88" spans="1:15">
      <c r="A88" s="29"/>
      <c r="B88" s="38">
        <v>2015</v>
      </c>
      <c r="C88" s="38">
        <v>2015</v>
      </c>
      <c r="D88" s="29" t="s">
        <v>285</v>
      </c>
      <c r="E88" s="39" t="s">
        <v>286</v>
      </c>
      <c r="F88" s="40">
        <v>9780822375104</v>
      </c>
      <c r="G88" s="40">
        <v>9780822359159</v>
      </c>
      <c r="H88" s="35" t="s">
        <v>287</v>
      </c>
      <c r="I88" s="20" t="s">
        <v>19</v>
      </c>
      <c r="J88" s="36" t="s">
        <v>44</v>
      </c>
      <c r="K88" s="36" t="s">
        <v>288</v>
      </c>
      <c r="L88" s="36" t="s">
        <v>27</v>
      </c>
      <c r="M88" s="29"/>
      <c r="N88" s="29"/>
      <c r="O88" s="36"/>
    </row>
    <row r="89" spans="1:15">
      <c r="A89" s="29"/>
      <c r="B89" s="38">
        <v>2015</v>
      </c>
      <c r="C89" s="38">
        <v>2015</v>
      </c>
      <c r="D89" s="29" t="s">
        <v>289</v>
      </c>
      <c r="E89" s="39" t="s">
        <v>290</v>
      </c>
      <c r="F89" s="40">
        <v>9780822375678</v>
      </c>
      <c r="G89" s="40">
        <v>9780822358602</v>
      </c>
      <c r="H89" s="41" t="str">
        <f>HYPERLINK("http://dx.doi.org/10.1215/9780822375678","http://dx.doi.org/10.1215/9780822375678")</f>
        <v>http://dx.doi.org/10.1215/9780822375678</v>
      </c>
      <c r="I89" s="20" t="s">
        <v>19</v>
      </c>
      <c r="J89" s="36" t="s">
        <v>20</v>
      </c>
      <c r="K89" s="36" t="s">
        <v>86</v>
      </c>
      <c r="L89" s="36"/>
      <c r="M89" s="29"/>
      <c r="N89" s="29"/>
      <c r="O89" s="36"/>
    </row>
    <row r="90" spans="1:15">
      <c r="A90" s="29"/>
      <c r="B90" s="38">
        <v>2015</v>
      </c>
      <c r="C90" s="38">
        <v>2015</v>
      </c>
      <c r="D90" s="29" t="s">
        <v>291</v>
      </c>
      <c r="E90" s="39" t="s">
        <v>292</v>
      </c>
      <c r="F90" s="40">
        <v>9780822375821</v>
      </c>
      <c r="G90" s="40" t="s">
        <v>293</v>
      </c>
      <c r="H90" s="41" t="str">
        <f>HYPERLINK("http://dx.doi.org/10.1215/9780822375821","http://dx.doi.org/10.1215/9780822375821")</f>
        <v>http://dx.doi.org/10.1215/9780822375821</v>
      </c>
      <c r="I90" s="20" t="s">
        <v>19</v>
      </c>
      <c r="J90" s="36" t="s">
        <v>294</v>
      </c>
      <c r="K90" s="36" t="s">
        <v>21</v>
      </c>
      <c r="L90" s="36" t="s">
        <v>20</v>
      </c>
      <c r="M90" s="29"/>
      <c r="N90" s="29"/>
      <c r="O90" s="36"/>
    </row>
    <row r="91" spans="1:15">
      <c r="A91" s="29"/>
      <c r="B91" s="38">
        <v>2015</v>
      </c>
      <c r="C91" s="38">
        <v>2015</v>
      </c>
      <c r="D91" s="29" t="s">
        <v>295</v>
      </c>
      <c r="E91" s="39" t="s">
        <v>296</v>
      </c>
      <c r="F91" s="40">
        <v>9780822375418</v>
      </c>
      <c r="G91" s="40">
        <v>9780822359098</v>
      </c>
      <c r="H91" s="35" t="s">
        <v>297</v>
      </c>
      <c r="I91" s="20" t="s">
        <v>19</v>
      </c>
      <c r="J91" s="36" t="s">
        <v>20</v>
      </c>
      <c r="K91" s="36" t="s">
        <v>44</v>
      </c>
      <c r="L91" s="36" t="s">
        <v>26</v>
      </c>
      <c r="M91" s="29"/>
      <c r="N91" s="29"/>
      <c r="O91" s="36"/>
    </row>
    <row r="92" spans="1:15">
      <c r="A92" s="29"/>
      <c r="B92" s="38">
        <v>2015</v>
      </c>
      <c r="C92" s="38">
        <v>2015</v>
      </c>
      <c r="D92" s="29" t="s">
        <v>298</v>
      </c>
      <c r="E92" s="39" t="s">
        <v>299</v>
      </c>
      <c r="F92" s="40">
        <v>9780822375227</v>
      </c>
      <c r="G92" s="40">
        <v>9780822359494</v>
      </c>
      <c r="H92" s="41" t="str">
        <f>HYPERLINK("http://dx.doi.org/10.1215/9780822375227","http://dx.doi.org/10.1215/9780822375227")</f>
        <v>http://dx.doi.org/10.1215/9780822375227</v>
      </c>
      <c r="I92" s="20" t="s">
        <v>19</v>
      </c>
      <c r="J92" s="36" t="s">
        <v>20</v>
      </c>
      <c r="K92" s="36" t="s">
        <v>192</v>
      </c>
      <c r="L92" s="36" t="s">
        <v>21</v>
      </c>
      <c r="M92" s="29"/>
      <c r="N92" s="29"/>
      <c r="O92" s="36"/>
    </row>
    <row r="93" spans="1:15">
      <c r="A93" s="29"/>
      <c r="B93" s="38">
        <v>2015</v>
      </c>
      <c r="C93" s="38">
        <v>2015</v>
      </c>
      <c r="D93" s="29" t="s">
        <v>300</v>
      </c>
      <c r="E93" s="39" t="s">
        <v>301</v>
      </c>
      <c r="F93" s="40">
        <v>9780822376019</v>
      </c>
      <c r="G93" s="40" t="s">
        <v>302</v>
      </c>
      <c r="H93" s="41" t="str">
        <f>HYPERLINK("http://dx.doi.org/10.1215/9780822376019","http://dx.doi.org/10.1215/9780822376019")</f>
        <v>http://dx.doi.org/10.1215/9780822376019</v>
      </c>
      <c r="I93" s="20" t="s">
        <v>19</v>
      </c>
      <c r="J93" s="36" t="s">
        <v>167</v>
      </c>
      <c r="K93" s="36" t="s">
        <v>20</v>
      </c>
      <c r="L93" s="36" t="s">
        <v>26</v>
      </c>
      <c r="M93" s="29"/>
      <c r="N93" s="29"/>
      <c r="O93" s="36"/>
    </row>
    <row r="94" spans="1:15">
      <c r="A94" s="29"/>
      <c r="B94" s="38">
        <v>2014</v>
      </c>
      <c r="C94" s="38">
        <v>2014</v>
      </c>
      <c r="D94" s="36" t="s">
        <v>303</v>
      </c>
      <c r="E94" s="42" t="s">
        <v>304</v>
      </c>
      <c r="F94" s="40">
        <v>9780822375913</v>
      </c>
      <c r="G94" s="40">
        <v>9780822358282</v>
      </c>
      <c r="H94" s="41" t="str">
        <f>HYPERLINK("http://dx.doi.org/10.1215/9780822375913","http://dx.doi.org/10.1215/9780822375913")</f>
        <v>http://dx.doi.org/10.1215/9780822375913</v>
      </c>
      <c r="I94" s="20" t="s">
        <v>19</v>
      </c>
      <c r="J94" s="36" t="s">
        <v>20</v>
      </c>
      <c r="K94" s="36" t="s">
        <v>44</v>
      </c>
      <c r="L94" s="36" t="s">
        <v>167</v>
      </c>
      <c r="M94" s="36"/>
      <c r="N94" s="29"/>
      <c r="O94" s="36"/>
    </row>
    <row r="95" spans="1:15">
      <c r="A95" s="29"/>
      <c r="B95" s="38">
        <v>2014</v>
      </c>
      <c r="C95" s="38">
        <v>2014</v>
      </c>
      <c r="D95" s="36" t="s">
        <v>305</v>
      </c>
      <c r="E95" s="42" t="s">
        <v>306</v>
      </c>
      <c r="F95" s="40">
        <v>9780822376606</v>
      </c>
      <c r="G95" s="40">
        <v>9780822356844</v>
      </c>
      <c r="H95" s="41" t="str">
        <f>HYPERLINK("http://dx.doi.org/10.1215/9780822376606","http://dx.doi.org/10.1215/9780822376606")</f>
        <v>http://dx.doi.org/10.1215/9780822376606</v>
      </c>
      <c r="I95" s="20" t="s">
        <v>19</v>
      </c>
      <c r="J95" s="36" t="s">
        <v>31</v>
      </c>
      <c r="K95" s="36" t="s">
        <v>27</v>
      </c>
      <c r="L95" s="36" t="s">
        <v>167</v>
      </c>
      <c r="M95" s="36"/>
      <c r="N95" s="29"/>
      <c r="O95" s="36"/>
    </row>
    <row r="96" spans="1:15">
      <c r="A96" s="29"/>
      <c r="B96" s="38">
        <v>2014</v>
      </c>
      <c r="C96" s="38">
        <v>2014</v>
      </c>
      <c r="D96" s="36" t="s">
        <v>307</v>
      </c>
      <c r="E96" s="42" t="s">
        <v>308</v>
      </c>
      <c r="F96" s="40">
        <v>9780822376590</v>
      </c>
      <c r="G96" s="40">
        <v>9780822356738</v>
      </c>
      <c r="H96" s="41" t="str">
        <f>HYPERLINK("http://dx.doi.org/10.1215/9780822376590","http://dx.doi.org/10.1215/9780822376590")</f>
        <v>http://dx.doi.org/10.1215/9780822376590</v>
      </c>
      <c r="I96" s="20" t="s">
        <v>19</v>
      </c>
      <c r="J96" s="36" t="s">
        <v>27</v>
      </c>
      <c r="K96" s="36" t="s">
        <v>21</v>
      </c>
      <c r="L96" s="36" t="s">
        <v>66</v>
      </c>
      <c r="M96" s="36"/>
      <c r="N96" s="29"/>
      <c r="O96" s="36"/>
    </row>
    <row r="97" spans="1:15">
      <c r="A97" s="29"/>
      <c r="B97" s="38">
        <v>2014</v>
      </c>
      <c r="C97" s="38">
        <v>2014</v>
      </c>
      <c r="D97" s="36" t="s">
        <v>309</v>
      </c>
      <c r="E97" s="42" t="s">
        <v>310</v>
      </c>
      <c r="F97" s="40">
        <v>9780822376200</v>
      </c>
      <c r="G97" s="40">
        <v>9780822357575</v>
      </c>
      <c r="H97" s="41" t="str">
        <f>HYPERLINK("http://dx.doi.org/10.1215/9780822376200","http://dx.doi.org/10.1215/9780822376200")</f>
        <v>http://dx.doi.org/10.1215/9780822376200</v>
      </c>
      <c r="I97" s="20" t="s">
        <v>19</v>
      </c>
      <c r="J97" s="36" t="s">
        <v>48</v>
      </c>
      <c r="K97" s="36" t="s">
        <v>26</v>
      </c>
      <c r="L97" s="36" t="s">
        <v>20</v>
      </c>
      <c r="M97" s="36"/>
      <c r="N97" s="29"/>
      <c r="O97" s="36"/>
    </row>
    <row r="98" spans="1:15">
      <c r="A98" s="29"/>
      <c r="B98" s="38">
        <v>2014</v>
      </c>
      <c r="C98" s="38">
        <v>2014</v>
      </c>
      <c r="D98" s="36" t="s">
        <v>311</v>
      </c>
      <c r="E98" s="42" t="s">
        <v>312</v>
      </c>
      <c r="F98" s="40">
        <v>9780822376002</v>
      </c>
      <c r="G98" s="40">
        <v>9780822358039</v>
      </c>
      <c r="H98" s="41" t="str">
        <f>HYPERLINK("http://dx.doi.org/10.1215/9780822376002","http://dx.doi.org/10.1215/9780822376002")</f>
        <v>http://dx.doi.org/10.1215/9780822376002</v>
      </c>
      <c r="I98" s="20" t="s">
        <v>19</v>
      </c>
      <c r="J98" s="36" t="s">
        <v>21</v>
      </c>
      <c r="K98" s="36" t="s">
        <v>20</v>
      </c>
      <c r="L98" s="36" t="s">
        <v>288</v>
      </c>
      <c r="M98" s="36"/>
      <c r="N98" s="29"/>
      <c r="O98" s="36"/>
    </row>
    <row r="99" spans="1:15">
      <c r="A99" s="29"/>
      <c r="B99" s="38">
        <v>2014</v>
      </c>
      <c r="C99" s="38">
        <v>2014</v>
      </c>
      <c r="D99" s="36" t="s">
        <v>313</v>
      </c>
      <c r="E99" s="42" t="s">
        <v>314</v>
      </c>
      <c r="F99" s="40">
        <v>9780822377313</v>
      </c>
      <c r="G99" s="40">
        <v>9780822355267</v>
      </c>
      <c r="H99" s="41" t="str">
        <f>HYPERLINK("http://dx.doi.org/10.1215/9780822377313","http://dx.doi.org/10.1215/9780822377313")</f>
        <v>http://dx.doi.org/10.1215/9780822377313</v>
      </c>
      <c r="I99" s="20" t="s">
        <v>19</v>
      </c>
      <c r="J99" s="36" t="s">
        <v>137</v>
      </c>
      <c r="K99" s="36" t="s">
        <v>27</v>
      </c>
      <c r="L99" s="36" t="s">
        <v>26</v>
      </c>
      <c r="M99" s="36"/>
      <c r="N99" s="29"/>
      <c r="O99" s="36"/>
    </row>
    <row r="100" spans="1:15">
      <c r="A100" s="29"/>
      <c r="B100" s="38">
        <v>2014</v>
      </c>
      <c r="C100" s="38">
        <v>2014</v>
      </c>
      <c r="D100" s="36" t="s">
        <v>315</v>
      </c>
      <c r="E100" s="42" t="s">
        <v>316</v>
      </c>
      <c r="F100" s="40">
        <v>9780822376408</v>
      </c>
      <c r="G100" s="40">
        <v>9780822357223</v>
      </c>
      <c r="H100" s="41" t="str">
        <f>HYPERLINK("http://dx.doi.org/10.1215/9780822376408","http://dx.doi.org/10.1215/9780822376408")</f>
        <v>http://dx.doi.org/10.1215/9780822376408</v>
      </c>
      <c r="I100" s="20" t="s">
        <v>19</v>
      </c>
      <c r="J100" s="36" t="s">
        <v>56</v>
      </c>
      <c r="K100" s="36" t="s">
        <v>20</v>
      </c>
      <c r="L100" s="36" t="s">
        <v>48</v>
      </c>
      <c r="M100" s="36"/>
      <c r="N100" s="29"/>
      <c r="O100" s="36"/>
    </row>
    <row r="101" spans="1:15">
      <c r="A101" s="29"/>
      <c r="B101" s="38">
        <v>2014</v>
      </c>
      <c r="C101" s="38">
        <v>2014</v>
      </c>
      <c r="D101" s="36" t="s">
        <v>317</v>
      </c>
      <c r="E101" s="42" t="s">
        <v>318</v>
      </c>
      <c r="F101" s="40">
        <v>9780822376538</v>
      </c>
      <c r="G101" s="40">
        <v>9780822356875</v>
      </c>
      <c r="H101" s="41" t="str">
        <f>HYPERLINK("http://dx.doi.org/10.1215/9780822376538","http://dx.doi.org/10.1215/9780822376538")</f>
        <v>http://dx.doi.org/10.1215/9780822376538</v>
      </c>
      <c r="I101" s="20" t="s">
        <v>19</v>
      </c>
      <c r="J101" s="36" t="s">
        <v>146</v>
      </c>
      <c r="K101" s="36" t="s">
        <v>20</v>
      </c>
      <c r="L101" s="36" t="s">
        <v>26</v>
      </c>
      <c r="M101" s="36"/>
      <c r="N101" s="29"/>
      <c r="O101" s="36"/>
    </row>
    <row r="102" spans="1:15">
      <c r="A102" s="29"/>
      <c r="B102" s="38">
        <v>2014</v>
      </c>
      <c r="C102" s="38">
        <v>2014</v>
      </c>
      <c r="D102" s="36" t="s">
        <v>319</v>
      </c>
      <c r="E102" s="42" t="s">
        <v>320</v>
      </c>
      <c r="F102" s="40">
        <v>9780822376415</v>
      </c>
      <c r="G102" s="40">
        <v>9780822357247</v>
      </c>
      <c r="H102" s="41" t="str">
        <f>HYPERLINK("http://dx.doi.org/10.1215/9780822376415","http://dx.doi.org/10.1215/9780822376415")</f>
        <v>http://dx.doi.org/10.1215/9780822376415</v>
      </c>
      <c r="I102" s="20" t="s">
        <v>19</v>
      </c>
      <c r="J102" s="36" t="s">
        <v>192</v>
      </c>
      <c r="K102" s="36" t="s">
        <v>20</v>
      </c>
      <c r="L102" s="36" t="s">
        <v>21</v>
      </c>
      <c r="M102" s="36"/>
      <c r="N102" s="29"/>
      <c r="O102" s="36"/>
    </row>
    <row r="103" spans="1:15">
      <c r="A103" s="29"/>
      <c r="B103" s="38">
        <v>2014</v>
      </c>
      <c r="C103" s="38">
        <v>2014</v>
      </c>
      <c r="D103" s="36" t="s">
        <v>321</v>
      </c>
      <c r="E103" s="42" t="s">
        <v>322</v>
      </c>
      <c r="F103" s="40">
        <v>9780822376491</v>
      </c>
      <c r="G103" s="40">
        <v>9780822357018</v>
      </c>
      <c r="H103" s="41" t="str">
        <f>HYPERLINK("http://dx.doi.org/10.1215/9780822376491","http://dx.doi.org/10.1215/9780822376491")</f>
        <v>http://dx.doi.org/10.1215/9780822376491</v>
      </c>
      <c r="I103" s="20" t="s">
        <v>19</v>
      </c>
      <c r="J103" s="36" t="s">
        <v>20</v>
      </c>
      <c r="K103" s="36" t="s">
        <v>44</v>
      </c>
      <c r="L103" s="36" t="s">
        <v>70</v>
      </c>
      <c r="M103" s="36"/>
      <c r="N103" s="29"/>
      <c r="O103" s="36"/>
    </row>
    <row r="104" spans="1:15">
      <c r="A104" s="29"/>
      <c r="B104" s="38">
        <v>2014</v>
      </c>
      <c r="C104" s="38">
        <v>2014</v>
      </c>
      <c r="D104" s="36" t="s">
        <v>323</v>
      </c>
      <c r="E104" s="42" t="s">
        <v>324</v>
      </c>
      <c r="F104" s="40">
        <v>9780822376910</v>
      </c>
      <c r="G104" s="40">
        <v>9780822356240</v>
      </c>
      <c r="H104" s="41" t="str">
        <f>HYPERLINK("http://dx.doi.org/10.1215/9780822376910","http://dx.doi.org/10.1215/9780822376910")</f>
        <v>http://dx.doi.org/10.1215/9780822376910</v>
      </c>
      <c r="I104" s="20" t="s">
        <v>19</v>
      </c>
      <c r="J104" s="36" t="s">
        <v>21</v>
      </c>
      <c r="K104" s="36" t="s">
        <v>56</v>
      </c>
      <c r="L104" s="36" t="s">
        <v>20</v>
      </c>
      <c r="M104" s="36"/>
      <c r="N104" s="29"/>
      <c r="O104" s="36"/>
    </row>
    <row r="105" spans="1:15">
      <c r="A105" s="29"/>
      <c r="B105" s="38">
        <v>2014</v>
      </c>
      <c r="C105" s="38">
        <v>2014</v>
      </c>
      <c r="D105" s="36" t="s">
        <v>325</v>
      </c>
      <c r="E105" s="42" t="s">
        <v>326</v>
      </c>
      <c r="F105" s="40">
        <v>9780822376620</v>
      </c>
      <c r="G105" s="40">
        <v>9780822356806</v>
      </c>
      <c r="H105" s="41" t="str">
        <f>HYPERLINK("http://dx.doi.org/10.1215/9780822376620","http://dx.doi.org/10.1215/9780822376620")</f>
        <v>http://dx.doi.org/10.1215/9780822376620</v>
      </c>
      <c r="I105" s="20" t="s">
        <v>19</v>
      </c>
      <c r="J105" s="36" t="s">
        <v>26</v>
      </c>
      <c r="K105" s="36" t="s">
        <v>167</v>
      </c>
      <c r="L105" s="36" t="s">
        <v>27</v>
      </c>
      <c r="M105" s="36"/>
      <c r="N105" s="29"/>
      <c r="O105" s="36"/>
    </row>
    <row r="106" spans="1:15">
      <c r="A106" s="29"/>
      <c r="B106" s="38">
        <v>2014</v>
      </c>
      <c r="C106" s="38">
        <v>2014</v>
      </c>
      <c r="D106" s="36" t="s">
        <v>327</v>
      </c>
      <c r="E106" s="42" t="s">
        <v>328</v>
      </c>
      <c r="F106" s="40">
        <v>9780822376170</v>
      </c>
      <c r="G106" s="40">
        <v>9780822357735</v>
      </c>
      <c r="H106" s="41" t="str">
        <f>HYPERLINK("http://dx.doi.org/10.1215/9780822376170","http://dx.doi.org/10.1215/9780822376170")</f>
        <v>http://dx.doi.org/10.1215/9780822376170</v>
      </c>
      <c r="I106" s="20" t="s">
        <v>19</v>
      </c>
      <c r="J106" s="36" t="s">
        <v>329</v>
      </c>
      <c r="K106" s="36" t="s">
        <v>192</v>
      </c>
      <c r="L106" s="36" t="s">
        <v>20</v>
      </c>
      <c r="M106" s="36"/>
      <c r="N106" s="29"/>
      <c r="O106" s="36"/>
    </row>
    <row r="107" spans="1:15">
      <c r="A107" s="29"/>
      <c r="B107" s="38">
        <v>2014</v>
      </c>
      <c r="C107" s="38">
        <v>2014</v>
      </c>
      <c r="D107" s="36" t="s">
        <v>330</v>
      </c>
      <c r="E107" s="42" t="s">
        <v>331</v>
      </c>
      <c r="F107" s="40">
        <v>9780822376996</v>
      </c>
      <c r="G107" s="40">
        <v>9780822356110</v>
      </c>
      <c r="H107" s="41" t="str">
        <f>HYPERLINK("http://dx.doi.org/10.1215/9780822376996","http://dx.doi.org/10.1215/9780822376996")</f>
        <v>http://dx.doi.org/10.1215/9780822376996</v>
      </c>
      <c r="I107" s="20" t="s">
        <v>19</v>
      </c>
      <c r="J107" s="36" t="s">
        <v>20</v>
      </c>
      <c r="K107" s="36" t="s">
        <v>66</v>
      </c>
      <c r="L107" s="36" t="s">
        <v>21</v>
      </c>
      <c r="M107" s="36"/>
      <c r="N107" s="29"/>
      <c r="O107" s="36"/>
    </row>
    <row r="108" spans="1:15">
      <c r="A108" s="29"/>
      <c r="B108" s="38">
        <v>2014</v>
      </c>
      <c r="C108" s="38">
        <v>2014</v>
      </c>
      <c r="D108" s="36" t="s">
        <v>332</v>
      </c>
      <c r="E108" s="42" t="s">
        <v>333</v>
      </c>
      <c r="F108" s="40">
        <v>9780822376644</v>
      </c>
      <c r="G108" s="40">
        <v>9780822356691</v>
      </c>
      <c r="H108" s="41" t="str">
        <f>HYPERLINK("http://dx.doi.org/10.1215/9780822376644","http://dx.doi.org/10.1215/9780822376644")</f>
        <v>http://dx.doi.org/10.1215/9780822376644</v>
      </c>
      <c r="I108" s="20" t="s">
        <v>19</v>
      </c>
      <c r="J108" s="36" t="s">
        <v>167</v>
      </c>
      <c r="K108" s="36" t="s">
        <v>20</v>
      </c>
      <c r="L108" s="36" t="s">
        <v>146</v>
      </c>
      <c r="M108" s="36"/>
      <c r="N108" s="29"/>
      <c r="O108" s="36"/>
    </row>
    <row r="109" spans="1:15">
      <c r="A109" s="29"/>
      <c r="B109" s="38">
        <v>2014</v>
      </c>
      <c r="C109" s="38">
        <v>2014</v>
      </c>
      <c r="D109" s="36" t="s">
        <v>334</v>
      </c>
      <c r="E109" s="42" t="s">
        <v>335</v>
      </c>
      <c r="F109" s="40">
        <v>9780822377061</v>
      </c>
      <c r="G109" s="40">
        <v>9780822355809</v>
      </c>
      <c r="H109" s="41" t="str">
        <f>HYPERLINK("http://dx.doi.org/10.1215/9780822377061","http://dx.doi.org/10.1215/9780822377061")</f>
        <v>http://dx.doi.org/10.1215/9780822377061</v>
      </c>
      <c r="I109" s="20" t="s">
        <v>19</v>
      </c>
      <c r="J109" s="36" t="s">
        <v>35</v>
      </c>
      <c r="K109" s="36" t="s">
        <v>27</v>
      </c>
      <c r="L109" s="36" t="s">
        <v>26</v>
      </c>
      <c r="M109" s="36"/>
      <c r="N109" s="29"/>
      <c r="O109" s="36"/>
    </row>
    <row r="110" spans="1:15">
      <c r="A110" s="29"/>
      <c r="B110" s="38">
        <v>2014</v>
      </c>
      <c r="C110" s="38">
        <v>2014</v>
      </c>
      <c r="D110" s="36" t="s">
        <v>336</v>
      </c>
      <c r="E110" s="42" t="s">
        <v>337</v>
      </c>
      <c r="F110" s="40">
        <v>9780822376514</v>
      </c>
      <c r="G110" s="40">
        <v>9780822356981</v>
      </c>
      <c r="H110" s="41" t="str">
        <f>HYPERLINK("http://dx.doi.org/10.1215/9780822376514","http://dx.doi.org/10.1215/9780822376514")</f>
        <v>http://dx.doi.org/10.1215/9780822376514</v>
      </c>
      <c r="I110" s="20" t="s">
        <v>19</v>
      </c>
      <c r="J110" s="36" t="s">
        <v>21</v>
      </c>
      <c r="K110" s="36" t="s">
        <v>20</v>
      </c>
      <c r="L110" s="36" t="s">
        <v>192</v>
      </c>
      <c r="M110" s="36"/>
      <c r="N110" s="29"/>
      <c r="O110" s="36"/>
    </row>
    <row r="111" spans="1:15">
      <c r="A111" s="29"/>
      <c r="B111" s="38">
        <v>2014</v>
      </c>
      <c r="C111" s="38">
        <v>2014</v>
      </c>
      <c r="D111" s="36" t="s">
        <v>338</v>
      </c>
      <c r="E111" s="42" t="s">
        <v>339</v>
      </c>
      <c r="F111" s="40">
        <v>9780822376705</v>
      </c>
      <c r="G111" s="40">
        <v>9780822356745</v>
      </c>
      <c r="H111" s="41" t="str">
        <f>HYPERLINK("http://dx.doi.org/10.1215/9780822376705","http://dx.doi.org/10.1215/9780822376705")</f>
        <v>http://dx.doi.org/10.1215/9780822376705</v>
      </c>
      <c r="I111" s="20" t="s">
        <v>19</v>
      </c>
      <c r="J111" s="36" t="s">
        <v>44</v>
      </c>
      <c r="K111" s="36" t="s">
        <v>43</v>
      </c>
      <c r="L111" s="36" t="s">
        <v>20</v>
      </c>
      <c r="M111" s="36"/>
      <c r="N111" s="29"/>
      <c r="O111" s="36"/>
    </row>
    <row r="112" spans="1:15">
      <c r="A112" s="29"/>
      <c r="B112" s="38">
        <v>2014</v>
      </c>
      <c r="C112" s="38">
        <v>2014</v>
      </c>
      <c r="D112" s="36" t="s">
        <v>340</v>
      </c>
      <c r="E112" s="42" t="s">
        <v>341</v>
      </c>
      <c r="F112" s="40">
        <v>9780822399070</v>
      </c>
      <c r="G112" s="40">
        <v>9780822354031</v>
      </c>
      <c r="H112" s="41" t="str">
        <f>HYPERLINK("http://dx.doi.org/10.1215/9780822399070","http://dx.doi.org/10.1215/9780822399070")</f>
        <v>http://dx.doi.org/10.1215/9780822399070</v>
      </c>
      <c r="I112" s="20" t="s">
        <v>19</v>
      </c>
      <c r="J112" s="36" t="s">
        <v>35</v>
      </c>
      <c r="K112" s="36" t="s">
        <v>26</v>
      </c>
      <c r="L112" s="36" t="s">
        <v>20</v>
      </c>
      <c r="M112" s="36"/>
      <c r="N112" s="29"/>
      <c r="O112" s="36"/>
    </row>
    <row r="113" spans="1:15">
      <c r="A113" s="29"/>
      <c r="B113" s="38">
        <v>2014</v>
      </c>
      <c r="C113" s="38">
        <v>2014</v>
      </c>
      <c r="D113" s="36" t="s">
        <v>342</v>
      </c>
      <c r="E113" s="42" t="s">
        <v>343</v>
      </c>
      <c r="F113" s="40">
        <v>9780822377030</v>
      </c>
      <c r="G113" s="40">
        <v>9780822356059</v>
      </c>
      <c r="H113" s="41" t="str">
        <f>HYPERLINK("http://dx.doi.org/10.1215/9780822377030","http://dx.doi.org/10.1215/9780822377030")</f>
        <v>http://dx.doi.org/10.1215/9780822377030</v>
      </c>
      <c r="I113" s="20" t="s">
        <v>19</v>
      </c>
      <c r="J113" s="36" t="s">
        <v>20</v>
      </c>
      <c r="K113" s="36" t="s">
        <v>44</v>
      </c>
      <c r="L113" s="36" t="s">
        <v>167</v>
      </c>
      <c r="M113" s="36"/>
      <c r="N113" s="29"/>
      <c r="O113" s="36"/>
    </row>
    <row r="114" spans="1:15">
      <c r="A114" s="29"/>
      <c r="B114" s="38">
        <v>2014</v>
      </c>
      <c r="C114" s="38">
        <v>2014</v>
      </c>
      <c r="D114" s="36" t="s">
        <v>344</v>
      </c>
      <c r="E114" s="42" t="s">
        <v>345</v>
      </c>
      <c r="F114" s="40">
        <v>9780822377191</v>
      </c>
      <c r="G114" s="40">
        <v>9780822355519</v>
      </c>
      <c r="H114" s="41" t="str">
        <f>HYPERLINK("http://dx.doi.org/10.1215/9780822377191","http://dx.doi.org/10.1215/9780822377191")</f>
        <v>http://dx.doi.org/10.1215/9780822377191</v>
      </c>
      <c r="I114" s="20" t="s">
        <v>19</v>
      </c>
      <c r="J114" s="36" t="s">
        <v>21</v>
      </c>
      <c r="K114" s="36" t="s">
        <v>20</v>
      </c>
      <c r="L114" s="36" t="s">
        <v>65</v>
      </c>
      <c r="M114" s="36"/>
      <c r="N114" s="29"/>
      <c r="O114" s="36"/>
    </row>
    <row r="115" spans="1:15">
      <c r="A115" s="29"/>
      <c r="B115" s="38">
        <v>2014</v>
      </c>
      <c r="C115" s="38">
        <v>2014</v>
      </c>
      <c r="D115" s="36" t="s">
        <v>346</v>
      </c>
      <c r="E115" s="42" t="s">
        <v>347</v>
      </c>
      <c r="F115" s="40">
        <v>9780822376828</v>
      </c>
      <c r="G115" s="40">
        <v>9780822356158</v>
      </c>
      <c r="H115" s="41" t="str">
        <f>HYPERLINK("http://dx.doi.org/10.1215/9780822376828","http://dx.doi.org/10.1215/9780822376828")</f>
        <v>http://dx.doi.org/10.1215/9780822376828</v>
      </c>
      <c r="I115" s="20" t="s">
        <v>19</v>
      </c>
      <c r="J115" s="36" t="s">
        <v>66</v>
      </c>
      <c r="K115" s="36" t="s">
        <v>20</v>
      </c>
      <c r="L115" s="36" t="s">
        <v>246</v>
      </c>
      <c r="M115" s="36"/>
      <c r="N115" s="29"/>
      <c r="O115" s="36"/>
    </row>
    <row r="116" spans="1:15">
      <c r="A116" s="29"/>
      <c r="B116" s="38">
        <v>2014</v>
      </c>
      <c r="C116" s="38">
        <v>2014</v>
      </c>
      <c r="D116" s="36" t="s">
        <v>348</v>
      </c>
      <c r="E116" s="42" t="s">
        <v>349</v>
      </c>
      <c r="F116" s="40">
        <v>9780822376347</v>
      </c>
      <c r="G116" s="40">
        <v>9780822357278</v>
      </c>
      <c r="H116" s="41" t="str">
        <f>HYPERLINK("http://dx.doi.org/10.1215/9780822376347","http://dx.doi.org/10.1215/9780822376347")</f>
        <v>http://dx.doi.org/10.1215/9780822376347</v>
      </c>
      <c r="I116" s="20" t="s">
        <v>19</v>
      </c>
      <c r="J116" s="36" t="s">
        <v>20</v>
      </c>
      <c r="K116" s="36" t="s">
        <v>44</v>
      </c>
      <c r="L116" s="36" t="s">
        <v>153</v>
      </c>
      <c r="M116" s="36"/>
      <c r="N116" s="29"/>
      <c r="O116" s="36"/>
    </row>
    <row r="117" spans="1:15">
      <c r="A117" s="29"/>
      <c r="B117" s="38">
        <v>2014</v>
      </c>
      <c r="C117" s="38">
        <v>2014</v>
      </c>
      <c r="D117" s="36" t="s">
        <v>23</v>
      </c>
      <c r="E117" s="42" t="s">
        <v>350</v>
      </c>
      <c r="F117" s="40">
        <v>9780822376101</v>
      </c>
      <c r="G117" s="40">
        <v>9780822357834</v>
      </c>
      <c r="H117" s="41" t="str">
        <f>HYPERLINK("http://dx.doi.org/10.1215/9780822376101","http://dx.doi.org/10.1215/9780822376101")</f>
        <v>http://dx.doi.org/10.1215/9780822376101</v>
      </c>
      <c r="I117" s="20" t="s">
        <v>19</v>
      </c>
      <c r="J117" s="36" t="s">
        <v>26</v>
      </c>
      <c r="K117" s="36" t="s">
        <v>27</v>
      </c>
      <c r="L117" s="36" t="s">
        <v>20</v>
      </c>
      <c r="M117" s="36"/>
      <c r="N117" s="29"/>
      <c r="O117" s="36"/>
    </row>
    <row r="118" spans="1:15">
      <c r="A118" s="29"/>
      <c r="B118" s="38">
        <v>2013</v>
      </c>
      <c r="C118" s="38">
        <v>2013</v>
      </c>
      <c r="D118" s="29" t="s">
        <v>351</v>
      </c>
      <c r="E118" s="39" t="s">
        <v>352</v>
      </c>
      <c r="F118" s="40">
        <v>9780822377139</v>
      </c>
      <c r="G118" s="40">
        <v>9780822355731</v>
      </c>
      <c r="H118" s="41" t="str">
        <f>HYPERLINK("http://dx.doi.org/10.1215/9780822377139","http://dx.doi.org/10.1215/9780822377139")</f>
        <v>http://dx.doi.org/10.1215/9780822377139</v>
      </c>
      <c r="I118" s="20" t="s">
        <v>19</v>
      </c>
      <c r="J118" s="36" t="s">
        <v>175</v>
      </c>
      <c r="K118" s="36" t="s">
        <v>353</v>
      </c>
      <c r="L118" s="36" t="s">
        <v>27</v>
      </c>
      <c r="M118" s="29"/>
      <c r="N118" s="29"/>
      <c r="O118" s="36"/>
    </row>
    <row r="119" spans="1:15">
      <c r="A119" s="29"/>
      <c r="B119" s="38">
        <v>2013</v>
      </c>
      <c r="C119" s="38">
        <v>2013</v>
      </c>
      <c r="D119" s="29" t="s">
        <v>354</v>
      </c>
      <c r="E119" s="39" t="s">
        <v>355</v>
      </c>
      <c r="F119" s="40">
        <v>9780822397588</v>
      </c>
      <c r="G119" s="40">
        <v>9780822353829</v>
      </c>
      <c r="H119" s="41" t="str">
        <f>HYPERLINK("http://dx.doi.org/10.1215/9780822397588","http://dx.doi.org/10.1215/9780822397588")</f>
        <v>http://dx.doi.org/10.1215/9780822397588</v>
      </c>
      <c r="I119" s="20" t="s">
        <v>19</v>
      </c>
      <c r="J119" s="36" t="s">
        <v>27</v>
      </c>
      <c r="K119" s="36" t="s">
        <v>356</v>
      </c>
      <c r="L119" s="36" t="s">
        <v>66</v>
      </c>
      <c r="M119" s="29"/>
      <c r="N119" s="29"/>
      <c r="O119" s="36"/>
    </row>
    <row r="120" spans="1:15">
      <c r="A120" s="29"/>
      <c r="B120" s="38">
        <v>2013</v>
      </c>
      <c r="C120" s="38">
        <v>2013</v>
      </c>
      <c r="D120" s="29" t="s">
        <v>357</v>
      </c>
      <c r="E120" s="39" t="s">
        <v>358</v>
      </c>
      <c r="F120" s="40">
        <v>9780822378259</v>
      </c>
      <c r="G120" s="40">
        <v>9780822354994</v>
      </c>
      <c r="H120" s="41" t="str">
        <f>HYPERLINK("http://dx.doi.org/10.1215/9780822378259","http://dx.doi.org/10.1215/9780822378259")</f>
        <v>http://dx.doi.org/10.1215/9780822378259</v>
      </c>
      <c r="I120" s="20" t="s">
        <v>19</v>
      </c>
      <c r="J120" s="36" t="s">
        <v>20</v>
      </c>
      <c r="K120" s="36" t="s">
        <v>111</v>
      </c>
      <c r="L120" s="36" t="s">
        <v>21</v>
      </c>
      <c r="M120" s="29"/>
      <c r="N120" s="29"/>
      <c r="O120" s="36" t="s">
        <v>96</v>
      </c>
    </row>
    <row r="121" spans="1:15">
      <c r="A121" s="29"/>
      <c r="B121" s="38">
        <v>2013</v>
      </c>
      <c r="C121" s="38">
        <v>2013</v>
      </c>
      <c r="D121" s="29" t="s">
        <v>359</v>
      </c>
      <c r="E121" s="39" t="s">
        <v>360</v>
      </c>
      <c r="F121" s="40">
        <v>9780822377375</v>
      </c>
      <c r="G121" s="40">
        <v>9780822355359</v>
      </c>
      <c r="H121" s="41" t="str">
        <f>HYPERLINK("http://dx.doi.org/10.1215/9780822377375","http://dx.doi.org/10.1215/9780822377375")</f>
        <v>http://dx.doi.org/10.1215/9780822377375</v>
      </c>
      <c r="I121" s="20" t="s">
        <v>19</v>
      </c>
      <c r="J121" s="36" t="s">
        <v>142</v>
      </c>
      <c r="K121" s="36" t="s">
        <v>60</v>
      </c>
      <c r="L121" s="36" t="s">
        <v>20</v>
      </c>
      <c r="M121" s="29"/>
      <c r="N121" s="29"/>
      <c r="O121" s="36"/>
    </row>
    <row r="122" spans="1:15">
      <c r="A122" s="29"/>
      <c r="B122" s="38">
        <v>2013</v>
      </c>
      <c r="C122" s="38">
        <v>2013</v>
      </c>
      <c r="D122" s="29" t="s">
        <v>361</v>
      </c>
      <c r="E122" s="39" t="s">
        <v>362</v>
      </c>
      <c r="F122" s="40">
        <v>9780822377184</v>
      </c>
      <c r="G122" s="40">
        <v>9780822355687</v>
      </c>
      <c r="H122" s="41" t="str">
        <f>HYPERLINK("http://dx.doi.org/10.1215/9780822377184","http://dx.doi.org/10.1215/9780822377184")</f>
        <v>http://dx.doi.org/10.1215/9780822377184</v>
      </c>
      <c r="I122" s="20" t="s">
        <v>19</v>
      </c>
      <c r="J122" s="36" t="s">
        <v>20</v>
      </c>
      <c r="K122" s="36" t="s">
        <v>27</v>
      </c>
      <c r="L122" s="36" t="s">
        <v>48</v>
      </c>
      <c r="M122" s="29"/>
      <c r="N122" s="29"/>
      <c r="O122" s="36"/>
    </row>
    <row r="123" spans="1:15">
      <c r="A123" s="29"/>
      <c r="B123" s="38">
        <v>2013</v>
      </c>
      <c r="C123" s="38">
        <v>2013</v>
      </c>
      <c r="D123" s="29" t="s">
        <v>363</v>
      </c>
      <c r="E123" s="39" t="s">
        <v>364</v>
      </c>
      <c r="F123" s="40">
        <v>9780822377085</v>
      </c>
      <c r="G123" s="40">
        <v>9780822355922</v>
      </c>
      <c r="H123" s="41" t="str">
        <f>HYPERLINK("http://dx.doi.org/10.1215/9780822377085","http://dx.doi.org/10.1215/9780822377085")</f>
        <v>http://dx.doi.org/10.1215/9780822377085</v>
      </c>
      <c r="I123" s="20" t="s">
        <v>19</v>
      </c>
      <c r="J123" s="36" t="s">
        <v>66</v>
      </c>
      <c r="K123" s="36" t="s">
        <v>20</v>
      </c>
      <c r="L123" s="36" t="s">
        <v>86</v>
      </c>
      <c r="M123" s="29"/>
      <c r="N123" s="29"/>
      <c r="O123" s="36"/>
    </row>
    <row r="124" spans="1:15">
      <c r="A124" s="29"/>
      <c r="B124" s="38">
        <v>2013</v>
      </c>
      <c r="C124" s="38">
        <v>2013</v>
      </c>
      <c r="D124" s="29" t="s">
        <v>365</v>
      </c>
      <c r="E124" s="39" t="s">
        <v>366</v>
      </c>
      <c r="F124" s="40">
        <v>9780822377443</v>
      </c>
      <c r="G124" s="40">
        <v>9780822355281</v>
      </c>
      <c r="H124" s="41" t="str">
        <f>HYPERLINK("http://dx.doi.org/10.1215/9780822377443","http://dx.doi.org/10.1215/9780822377443")</f>
        <v>http://dx.doi.org/10.1215/9780822377443</v>
      </c>
      <c r="I124" s="20" t="s">
        <v>19</v>
      </c>
      <c r="J124" s="36" t="s">
        <v>20</v>
      </c>
      <c r="K124" s="36" t="s">
        <v>294</v>
      </c>
      <c r="L124" s="36" t="s">
        <v>367</v>
      </c>
      <c r="M124" s="29"/>
      <c r="N124" s="29"/>
      <c r="O124" s="36"/>
    </row>
    <row r="125" spans="1:15">
      <c r="A125" s="29"/>
      <c r="B125" s="38">
        <v>2013</v>
      </c>
      <c r="C125" s="38">
        <v>2013</v>
      </c>
      <c r="D125" s="29" t="s">
        <v>368</v>
      </c>
      <c r="E125" s="39" t="s">
        <v>369</v>
      </c>
      <c r="F125" s="40">
        <v>9780822378907</v>
      </c>
      <c r="G125" s="40">
        <v>9780822354567</v>
      </c>
      <c r="H125" s="41" t="str">
        <f>HYPERLINK("http://dx.doi.org/10.1215/9780822378907","http://dx.doi.org/10.1215/9780822378907")</f>
        <v>http://dx.doi.org/10.1215/9780822378907</v>
      </c>
      <c r="I125" s="20" t="s">
        <v>19</v>
      </c>
      <c r="J125" s="36" t="s">
        <v>66</v>
      </c>
      <c r="K125" s="36" t="s">
        <v>70</v>
      </c>
      <c r="L125" s="36" t="s">
        <v>20</v>
      </c>
      <c r="M125" s="29"/>
      <c r="N125" s="29"/>
      <c r="O125" s="36"/>
    </row>
    <row r="126" spans="1:15">
      <c r="A126" s="29"/>
      <c r="B126" s="38">
        <v>2013</v>
      </c>
      <c r="C126" s="38">
        <v>2013</v>
      </c>
      <c r="D126" s="29" t="s">
        <v>370</v>
      </c>
      <c r="E126" s="39" t="s">
        <v>371</v>
      </c>
      <c r="F126" s="40">
        <v>9780822377320</v>
      </c>
      <c r="G126" s="40">
        <v>9780822355403</v>
      </c>
      <c r="H126" s="41" t="str">
        <f>HYPERLINK("http://dx.doi.org/10.1215/9780822377320","http://dx.doi.org/10.1215/9780822377320")</f>
        <v>http://dx.doi.org/10.1215/9780822377320</v>
      </c>
      <c r="I126" s="20" t="s">
        <v>19</v>
      </c>
      <c r="J126" s="36" t="s">
        <v>20</v>
      </c>
      <c r="K126" s="36" t="s">
        <v>26</v>
      </c>
      <c r="L126" s="36" t="s">
        <v>167</v>
      </c>
      <c r="M126" s="29"/>
      <c r="N126" s="29"/>
      <c r="O126" s="36"/>
    </row>
    <row r="127" spans="1:15">
      <c r="A127" s="29"/>
      <c r="B127" s="38">
        <v>2013</v>
      </c>
      <c r="C127" s="38">
        <v>2013</v>
      </c>
      <c r="D127" s="29" t="s">
        <v>372</v>
      </c>
      <c r="E127" s="39" t="s">
        <v>373</v>
      </c>
      <c r="F127" s="40">
        <v>9780822397502</v>
      </c>
      <c r="G127" s="40">
        <v>9780822353751</v>
      </c>
      <c r="H127" s="41" t="str">
        <f>HYPERLINK("http://dx.doi.org/10.1215/9780822397502","http://dx.doi.org/10.1215/9780822397502")</f>
        <v>http://dx.doi.org/10.1215/9780822397502</v>
      </c>
      <c r="I127" s="20" t="s">
        <v>19</v>
      </c>
      <c r="J127" s="36" t="s">
        <v>175</v>
      </c>
      <c r="K127" s="36" t="s">
        <v>20</v>
      </c>
      <c r="L127" s="36" t="s">
        <v>35</v>
      </c>
      <c r="M127" s="29"/>
      <c r="N127" s="29"/>
      <c r="O127" s="36"/>
    </row>
    <row r="128" spans="1:15">
      <c r="A128" s="29"/>
      <c r="B128" s="38">
        <v>2013</v>
      </c>
      <c r="C128" s="38">
        <v>2013</v>
      </c>
      <c r="D128" s="29" t="s">
        <v>374</v>
      </c>
      <c r="E128" s="39" t="s">
        <v>375</v>
      </c>
      <c r="F128" s="40">
        <v>9780822377276</v>
      </c>
      <c r="G128" s="40">
        <v>9780822355595</v>
      </c>
      <c r="H128" s="41" t="str">
        <f>HYPERLINK("http://dx.doi.org/10.1215/9780822377276","http://dx.doi.org/10.1215/9780822377276")</f>
        <v>http://dx.doi.org/10.1215/9780822377276</v>
      </c>
      <c r="I128" s="20" t="s">
        <v>19</v>
      </c>
      <c r="J128" s="36" t="s">
        <v>48</v>
      </c>
      <c r="K128" s="36" t="s">
        <v>26</v>
      </c>
      <c r="L128" s="36" t="s">
        <v>20</v>
      </c>
      <c r="M128" s="29"/>
      <c r="N128" s="29"/>
      <c r="O128" s="36"/>
    </row>
    <row r="129" spans="1:15">
      <c r="A129" s="29"/>
      <c r="B129" s="38">
        <v>2013</v>
      </c>
      <c r="C129" s="38">
        <v>2013</v>
      </c>
      <c r="D129" s="29" t="s">
        <v>376</v>
      </c>
      <c r="E129" s="39" t="s">
        <v>377</v>
      </c>
      <c r="F129" s="40">
        <v>9780822377429</v>
      </c>
      <c r="G129" s="40">
        <v>9780822355113</v>
      </c>
      <c r="H129" s="41" t="str">
        <f>HYPERLINK("http://dx.doi.org/10.1215/9780822377429","http://dx.doi.org/10.1215/9780822377429")</f>
        <v>http://dx.doi.org/10.1215/9780822377429</v>
      </c>
      <c r="I129" s="20" t="s">
        <v>19</v>
      </c>
      <c r="J129" s="36" t="s">
        <v>167</v>
      </c>
      <c r="K129" s="36" t="s">
        <v>27</v>
      </c>
      <c r="L129" s="36" t="s">
        <v>26</v>
      </c>
      <c r="M129" s="29"/>
      <c r="N129" s="29"/>
      <c r="O129" s="36"/>
    </row>
    <row r="130" spans="1:15">
      <c r="A130" s="29"/>
      <c r="B130" s="38">
        <v>2013</v>
      </c>
      <c r="C130" s="38">
        <v>2013</v>
      </c>
      <c r="D130" s="29" t="s">
        <v>378</v>
      </c>
      <c r="E130" s="39" t="s">
        <v>379</v>
      </c>
      <c r="F130" s="40">
        <v>9780822377153</v>
      </c>
      <c r="G130" s="40">
        <v>9780822355644</v>
      </c>
      <c r="H130" s="41" t="str">
        <f>HYPERLINK("http://dx.doi.org/10.1215/9780822377153","http://dx.doi.org/10.1215/9780822377153")</f>
        <v>http://dx.doi.org/10.1215/9780822377153</v>
      </c>
      <c r="I130" s="20" t="s">
        <v>19</v>
      </c>
      <c r="J130" s="36" t="s">
        <v>26</v>
      </c>
      <c r="K130" s="36" t="s">
        <v>20</v>
      </c>
      <c r="L130" s="36" t="s">
        <v>95</v>
      </c>
      <c r="M130" s="29"/>
      <c r="N130" s="29"/>
      <c r="O130" s="36"/>
    </row>
    <row r="131" spans="1:15">
      <c r="A131" s="29"/>
      <c r="B131" s="38">
        <v>2013</v>
      </c>
      <c r="C131" s="38">
        <v>2013</v>
      </c>
      <c r="D131" s="29" t="s">
        <v>380</v>
      </c>
      <c r="E131" s="39" t="s">
        <v>381</v>
      </c>
      <c r="F131" s="40">
        <v>9780822397519</v>
      </c>
      <c r="G131" s="40">
        <v>9780822353768</v>
      </c>
      <c r="H131" s="41" t="str">
        <f>HYPERLINK("http://dx.doi.org/10.1215/9780822397519","http://dx.doi.org/10.1215/9780822397519")</f>
        <v>http://dx.doi.org/10.1215/9780822397519</v>
      </c>
      <c r="I131" s="20" t="s">
        <v>19</v>
      </c>
      <c r="J131" s="36" t="s">
        <v>20</v>
      </c>
      <c r="K131" s="36" t="s">
        <v>27</v>
      </c>
      <c r="L131" s="36" t="s">
        <v>48</v>
      </c>
      <c r="M131" s="29"/>
      <c r="N131" s="29"/>
      <c r="O131" s="36"/>
    </row>
    <row r="132" spans="1:15">
      <c r="A132" s="29"/>
      <c r="B132" s="38">
        <v>2013</v>
      </c>
      <c r="C132" s="38">
        <v>2013</v>
      </c>
      <c r="D132" s="29" t="s">
        <v>382</v>
      </c>
      <c r="E132" s="39" t="s">
        <v>383</v>
      </c>
      <c r="F132" s="40">
        <v>9780822395638</v>
      </c>
      <c r="G132" s="40">
        <v>9780822353027</v>
      </c>
      <c r="H132" s="41" t="str">
        <f>HYPERLINK("http://dx.doi.org/10.1215/9780822395638","http://dx.doi.org/10.1215/9780822395638")</f>
        <v>http://dx.doi.org/10.1215/9780822395638</v>
      </c>
      <c r="I132" s="20" t="s">
        <v>19</v>
      </c>
      <c r="J132" s="36" t="s">
        <v>138</v>
      </c>
      <c r="K132" s="36" t="s">
        <v>27</v>
      </c>
      <c r="L132" s="36" t="s">
        <v>26</v>
      </c>
      <c r="M132" s="29"/>
      <c r="N132" s="29"/>
      <c r="O132" s="36"/>
    </row>
    <row r="133" spans="1:15">
      <c r="A133" s="29"/>
      <c r="B133" s="38">
        <v>2013</v>
      </c>
      <c r="C133" s="38">
        <v>2013</v>
      </c>
      <c r="D133" s="29" t="s">
        <v>384</v>
      </c>
      <c r="E133" s="39" t="s">
        <v>385</v>
      </c>
      <c r="F133" s="40">
        <v>9780822377337</v>
      </c>
      <c r="G133" s="40">
        <v>9780822355397</v>
      </c>
      <c r="H133" s="41" t="str">
        <f>HYPERLINK("http://dx.doi.org/10.1215/9780822377337","http://dx.doi.org/10.1215/9780822377337")</f>
        <v>http://dx.doi.org/10.1215/9780822377337</v>
      </c>
      <c r="I133" s="20" t="s">
        <v>19</v>
      </c>
      <c r="J133" s="36" t="s">
        <v>20</v>
      </c>
      <c r="K133" s="36" t="s">
        <v>160</v>
      </c>
      <c r="L133" s="36" t="s">
        <v>48</v>
      </c>
      <c r="M133" s="29"/>
      <c r="N133" s="29"/>
      <c r="O133" s="36"/>
    </row>
    <row r="134" spans="1:15">
      <c r="A134" s="29"/>
      <c r="B134" s="38">
        <v>2013</v>
      </c>
      <c r="C134" s="38">
        <v>2013</v>
      </c>
      <c r="D134" s="29" t="s">
        <v>386</v>
      </c>
      <c r="E134" s="39" t="s">
        <v>387</v>
      </c>
      <c r="F134" s="40">
        <v>9780822378969</v>
      </c>
      <c r="G134" s="40">
        <v>9780822354505</v>
      </c>
      <c r="H134" s="41" t="str">
        <f>HYPERLINK("http://dx.doi.org/10.1215/9780822378969","http://dx.doi.org/10.1215/9780822378969")</f>
        <v>http://dx.doi.org/10.1215/9780822378969</v>
      </c>
      <c r="I134" s="20" t="s">
        <v>19</v>
      </c>
      <c r="J134" s="36" t="s">
        <v>66</v>
      </c>
      <c r="K134" s="36" t="s">
        <v>21</v>
      </c>
      <c r="L134" s="36" t="s">
        <v>27</v>
      </c>
      <c r="M134" s="29"/>
      <c r="N134" s="29"/>
      <c r="O134" s="36"/>
    </row>
    <row r="135" spans="1:15">
      <c r="A135" s="29"/>
      <c r="B135" s="38">
        <v>2013</v>
      </c>
      <c r="C135" s="38">
        <v>2013</v>
      </c>
      <c r="D135" s="29" t="s">
        <v>388</v>
      </c>
      <c r="E135" s="39" t="s">
        <v>389</v>
      </c>
      <c r="F135" s="43">
        <v>9780822377528</v>
      </c>
      <c r="G135" s="44">
        <v>9780822354918</v>
      </c>
      <c r="H135" s="41" t="str">
        <f>HYPERLINK("http://dx.doi.org/10.1215/9780822377528","http://dx.doi.org/10.1215/9780822377528")</f>
        <v>http://dx.doi.org/10.1215/9780822377528</v>
      </c>
      <c r="I135" s="20" t="s">
        <v>19</v>
      </c>
      <c r="J135" s="36" t="s">
        <v>66</v>
      </c>
      <c r="K135" s="36" t="s">
        <v>21</v>
      </c>
      <c r="L135" s="36" t="s">
        <v>20</v>
      </c>
      <c r="M135" s="29"/>
      <c r="N135" s="29"/>
      <c r="O135" s="36"/>
    </row>
    <row r="136" spans="1:15">
      <c r="A136" s="29"/>
      <c r="B136" s="38">
        <v>2013</v>
      </c>
      <c r="C136" s="38">
        <v>2013</v>
      </c>
      <c r="D136" s="29" t="s">
        <v>390</v>
      </c>
      <c r="E136" s="39" t="s">
        <v>391</v>
      </c>
      <c r="F136" s="40">
        <v>9780822399698</v>
      </c>
      <c r="G136" s="40">
        <v>9780822354116</v>
      </c>
      <c r="H136" s="41" t="str">
        <f>HYPERLINK("http://dx.doi.org/10.1215/9780822399698","http://dx.doi.org/10.1215/9780822399698")</f>
        <v>http://dx.doi.org/10.1215/9780822399698</v>
      </c>
      <c r="I136" s="20" t="s">
        <v>19</v>
      </c>
      <c r="J136" s="36" t="s">
        <v>167</v>
      </c>
      <c r="K136" s="36" t="s">
        <v>27</v>
      </c>
      <c r="L136" s="36" t="s">
        <v>20</v>
      </c>
      <c r="M136" s="29"/>
      <c r="N136" s="29"/>
      <c r="O136" s="36"/>
    </row>
    <row r="137" spans="1:15">
      <c r="A137" s="29"/>
      <c r="B137" s="38">
        <v>2013</v>
      </c>
      <c r="C137" s="38">
        <v>2013</v>
      </c>
      <c r="D137" s="29" t="s">
        <v>392</v>
      </c>
      <c r="E137" s="39" t="s">
        <v>393</v>
      </c>
      <c r="F137" s="40">
        <v>9780822397526</v>
      </c>
      <c r="G137" s="40">
        <v>9780822353775</v>
      </c>
      <c r="H137" s="41" t="str">
        <f>HYPERLINK("http://dx.doi.org/10.1215/9780822397526","http://dx.doi.org/10.1215/9780822397526")</f>
        <v>http://dx.doi.org/10.1215/9780822397526</v>
      </c>
      <c r="I137" s="20" t="s">
        <v>19</v>
      </c>
      <c r="J137" s="36" t="s">
        <v>20</v>
      </c>
      <c r="K137" s="36" t="s">
        <v>27</v>
      </c>
      <c r="L137" s="36" t="s">
        <v>26</v>
      </c>
      <c r="M137" s="29"/>
      <c r="N137" s="29"/>
      <c r="O137" s="36"/>
    </row>
    <row r="138" spans="1:15">
      <c r="A138" s="29"/>
      <c r="B138" s="38">
        <v>2013</v>
      </c>
      <c r="C138" s="38">
        <v>2013</v>
      </c>
      <c r="D138" s="29" t="s">
        <v>394</v>
      </c>
      <c r="E138" s="39" t="s">
        <v>395</v>
      </c>
      <c r="F138" s="40">
        <v>9780822395881</v>
      </c>
      <c r="G138" s="40">
        <v>9780822353515</v>
      </c>
      <c r="H138" s="41" t="str">
        <f>HYPERLINK("http://dx.doi.org/10.1215/9780822395881","http://dx.doi.org/10.1215/9780822395881")</f>
        <v>http://dx.doi.org/10.1215/9780822395881</v>
      </c>
      <c r="I138" s="20" t="s">
        <v>19</v>
      </c>
      <c r="J138" s="36" t="s">
        <v>26</v>
      </c>
      <c r="K138" s="36" t="s">
        <v>20</v>
      </c>
      <c r="L138" s="36" t="s">
        <v>21</v>
      </c>
      <c r="M138" s="29"/>
      <c r="N138" s="29"/>
      <c r="O138" s="36"/>
    </row>
    <row r="139" spans="1:15">
      <c r="A139" s="29"/>
      <c r="B139" s="38">
        <v>2013</v>
      </c>
      <c r="C139" s="38">
        <v>2013</v>
      </c>
      <c r="D139" s="29" t="s">
        <v>396</v>
      </c>
      <c r="E139" s="39" t="s">
        <v>397</v>
      </c>
      <c r="F139" s="40">
        <v>9780822377290</v>
      </c>
      <c r="G139" s="40">
        <v>9780822355571</v>
      </c>
      <c r="H139" s="41" t="str">
        <f>HYPERLINK("http://dx.doi.org/10.1215/9780822377290","http://dx.doi.org/10.1215/9780822377290")</f>
        <v>http://dx.doi.org/10.1215/9780822377290</v>
      </c>
      <c r="I139" s="20" t="s">
        <v>19</v>
      </c>
      <c r="J139" s="36" t="s">
        <v>20</v>
      </c>
      <c r="K139" s="36" t="s">
        <v>22</v>
      </c>
      <c r="L139" s="36" t="s">
        <v>27</v>
      </c>
      <c r="M139" s="29"/>
      <c r="N139" s="29"/>
      <c r="O139" s="36"/>
    </row>
    <row r="140" spans="1:15">
      <c r="A140" s="29"/>
      <c r="B140" s="38">
        <v>2013</v>
      </c>
      <c r="C140" s="38">
        <v>2013</v>
      </c>
      <c r="D140" s="29" t="s">
        <v>398</v>
      </c>
      <c r="E140" s="39" t="s">
        <v>399</v>
      </c>
      <c r="F140" s="40">
        <v>9780822378860</v>
      </c>
      <c r="G140" s="40">
        <v>9780822354703</v>
      </c>
      <c r="H140" s="41" t="str">
        <f>HYPERLINK("http://dx.doi.org/10.1215/9780822378860","http://dx.doi.org/10.1215/9780822378860")</f>
        <v>http://dx.doi.org/10.1215/9780822378860</v>
      </c>
      <c r="I140" s="20" t="s">
        <v>19</v>
      </c>
      <c r="J140" s="36" t="s">
        <v>27</v>
      </c>
      <c r="K140" s="36" t="s">
        <v>60</v>
      </c>
      <c r="L140" s="36" t="s">
        <v>48</v>
      </c>
      <c r="M140" s="29"/>
      <c r="N140" s="29"/>
      <c r="O140" s="36"/>
    </row>
    <row r="141" spans="1:15">
      <c r="A141" s="29"/>
      <c r="B141" s="38">
        <v>2013</v>
      </c>
      <c r="C141" s="38">
        <v>2013</v>
      </c>
      <c r="D141" s="29" t="s">
        <v>400</v>
      </c>
      <c r="E141" s="39" t="s">
        <v>401</v>
      </c>
      <c r="F141" s="40">
        <v>9780822395942</v>
      </c>
      <c r="G141" s="40">
        <v>9780822353706</v>
      </c>
      <c r="H141" s="41" t="str">
        <f>HYPERLINK("http://dx.doi.org/10.1215/9780822395942","http://dx.doi.org/10.1215/9780822395942")</f>
        <v>http://dx.doi.org/10.1215/9780822395942</v>
      </c>
      <c r="I141" s="20" t="s">
        <v>19</v>
      </c>
      <c r="J141" s="36" t="s">
        <v>20</v>
      </c>
      <c r="K141" s="36" t="s">
        <v>48</v>
      </c>
      <c r="L141" s="36" t="s">
        <v>26</v>
      </c>
      <c r="M141" s="29"/>
      <c r="N141" s="29"/>
      <c r="O141" s="36"/>
    </row>
    <row r="142" spans="1:15">
      <c r="A142" s="29"/>
      <c r="B142" s="38">
        <v>2013</v>
      </c>
      <c r="C142" s="38">
        <v>2013</v>
      </c>
      <c r="D142" s="29" t="s">
        <v>402</v>
      </c>
      <c r="E142" s="39" t="s">
        <v>403</v>
      </c>
      <c r="F142" s="40">
        <v>9780822399315</v>
      </c>
      <c r="G142" s="40" t="s">
        <v>404</v>
      </c>
      <c r="H142" s="41" t="str">
        <f>HYPERLINK("http://dx.doi.org/10.1215/9780822399315","http://dx.doi.org/10.1215/9780822399315")</f>
        <v>http://dx.doi.org/10.1215/9780822399315</v>
      </c>
      <c r="I142" s="20" t="s">
        <v>19</v>
      </c>
      <c r="J142" s="36" t="s">
        <v>20</v>
      </c>
      <c r="K142" s="36" t="s">
        <v>66</v>
      </c>
      <c r="L142" s="36" t="s">
        <v>86</v>
      </c>
      <c r="M142" s="29"/>
      <c r="N142" s="29" t="s">
        <v>96</v>
      </c>
      <c r="O142" s="36"/>
    </row>
    <row r="143" spans="1:15">
      <c r="A143" s="29"/>
      <c r="B143" s="38">
        <v>2013</v>
      </c>
      <c r="C143" s="38">
        <v>2013</v>
      </c>
      <c r="D143" s="29" t="s">
        <v>405</v>
      </c>
      <c r="E143" s="39" t="s">
        <v>406</v>
      </c>
      <c r="F143" s="40">
        <v>9780822377252</v>
      </c>
      <c r="G143" s="40">
        <v>9780822355618</v>
      </c>
      <c r="H143" s="41" t="str">
        <f>HYPERLINK("http://dx.doi.org/10.1215/9780822377252","http://dx.doi.org/10.1215/9780822377252")</f>
        <v>http://dx.doi.org/10.1215/9780822377252</v>
      </c>
      <c r="I143" s="20" t="s">
        <v>19</v>
      </c>
      <c r="J143" s="36" t="s">
        <v>167</v>
      </c>
      <c r="K143" s="36" t="s">
        <v>294</v>
      </c>
      <c r="L143" s="36" t="s">
        <v>20</v>
      </c>
      <c r="M143" s="29"/>
      <c r="N143" s="29"/>
      <c r="O143" s="36"/>
    </row>
    <row r="144" spans="1:15">
      <c r="A144" s="29"/>
      <c r="B144" s="38">
        <v>2013</v>
      </c>
      <c r="C144" s="38">
        <v>2013</v>
      </c>
      <c r="D144" s="29" t="s">
        <v>407</v>
      </c>
      <c r="E144" s="39" t="s">
        <v>408</v>
      </c>
      <c r="F144" s="40">
        <v>9780822397564</v>
      </c>
      <c r="G144" s="40">
        <v>9780822353980</v>
      </c>
      <c r="H144" s="41" t="str">
        <f>HYPERLINK("http://dx.doi.org/10.1215/9780822397564","http://dx.doi.org/10.1215/9780822397564")</f>
        <v>http://dx.doi.org/10.1215/9780822397564</v>
      </c>
      <c r="I144" s="20" t="s">
        <v>19</v>
      </c>
      <c r="J144" s="36" t="s">
        <v>329</v>
      </c>
      <c r="K144" s="36" t="s">
        <v>26</v>
      </c>
      <c r="L144" s="36" t="s">
        <v>20</v>
      </c>
      <c r="M144" s="29"/>
      <c r="N144" s="29"/>
      <c r="O144" s="36"/>
    </row>
    <row r="145" spans="1:15">
      <c r="A145" s="29"/>
      <c r="B145" s="38">
        <v>2012</v>
      </c>
      <c r="C145" s="38">
        <v>2012</v>
      </c>
      <c r="D145" s="29" t="s">
        <v>409</v>
      </c>
      <c r="E145" s="39" t="s">
        <v>410</v>
      </c>
      <c r="F145" s="40">
        <v>9780822395089</v>
      </c>
      <c r="G145" s="40">
        <v>9780822351740</v>
      </c>
      <c r="H145" s="41" t="str">
        <f>HYPERLINK("http://dx.doi.org/10.1215/9780822395089","http://dx.doi.org/10.1215/9780822395089")</f>
        <v>http://dx.doi.org/10.1215/9780822395089</v>
      </c>
      <c r="I145" s="20" t="s">
        <v>19</v>
      </c>
      <c r="J145" s="36" t="s">
        <v>411</v>
      </c>
      <c r="K145" s="36" t="s">
        <v>412</v>
      </c>
      <c r="L145" s="36" t="s">
        <v>20</v>
      </c>
      <c r="M145" s="29"/>
      <c r="N145" s="29"/>
      <c r="O145" s="36"/>
    </row>
    <row r="146" spans="1:15">
      <c r="A146" s="29"/>
      <c r="B146" s="38">
        <v>2012</v>
      </c>
      <c r="C146" s="38">
        <v>2012</v>
      </c>
      <c r="D146" s="29" t="s">
        <v>413</v>
      </c>
      <c r="E146" s="39" t="s">
        <v>414</v>
      </c>
      <c r="F146" s="40">
        <v>9780822391883</v>
      </c>
      <c r="G146" s="40">
        <v>9780822352242</v>
      </c>
      <c r="H146" s="41" t="str">
        <f>HYPERLINK("http://dx.doi.org/10.1215/9780822391883","http://dx.doi.org/10.1215/9780822391883")</f>
        <v>http://dx.doi.org/10.1215/9780822391883</v>
      </c>
      <c r="I146" s="20" t="s">
        <v>19</v>
      </c>
      <c r="J146" s="36" t="s">
        <v>44</v>
      </c>
      <c r="K146" s="36" t="s">
        <v>104</v>
      </c>
      <c r="L146" s="36" t="s">
        <v>27</v>
      </c>
      <c r="M146" s="29"/>
      <c r="N146" s="29"/>
      <c r="O146" s="36"/>
    </row>
    <row r="147" spans="1:15">
      <c r="A147" s="29"/>
      <c r="B147" s="38">
        <v>2012</v>
      </c>
      <c r="C147" s="38">
        <v>2012</v>
      </c>
      <c r="D147" s="29" t="s">
        <v>415</v>
      </c>
      <c r="E147" s="39" t="s">
        <v>416</v>
      </c>
      <c r="F147" s="40">
        <v>9780822395102</v>
      </c>
      <c r="G147" s="40">
        <v>9780822351764</v>
      </c>
      <c r="H147" s="41" t="s">
        <v>417</v>
      </c>
      <c r="I147" s="20" t="s">
        <v>19</v>
      </c>
      <c r="J147" s="36" t="s">
        <v>26</v>
      </c>
      <c r="K147" s="36" t="s">
        <v>20</v>
      </c>
      <c r="L147" s="36" t="s">
        <v>95</v>
      </c>
      <c r="M147" s="29"/>
      <c r="N147" s="29"/>
      <c r="O147" s="36"/>
    </row>
    <row r="148" spans="1:15">
      <c r="A148" s="29" t="s">
        <v>96</v>
      </c>
      <c r="B148" s="38">
        <v>2012</v>
      </c>
      <c r="C148" s="38">
        <v>2012</v>
      </c>
      <c r="D148" s="29" t="s">
        <v>418</v>
      </c>
      <c r="E148" s="39" t="s">
        <v>419</v>
      </c>
      <c r="F148" s="40">
        <v>9780822395164</v>
      </c>
      <c r="G148" s="40">
        <v>9780822351962</v>
      </c>
      <c r="H148" s="41" t="s">
        <v>420</v>
      </c>
      <c r="I148" s="20" t="s">
        <v>19</v>
      </c>
      <c r="J148" s="36" t="s">
        <v>39</v>
      </c>
      <c r="K148" s="36" t="s">
        <v>20</v>
      </c>
      <c r="L148" s="36" t="s">
        <v>48</v>
      </c>
      <c r="M148" s="29"/>
      <c r="N148" s="29"/>
      <c r="O148" s="36"/>
    </row>
    <row r="149" spans="1:15">
      <c r="A149" s="29"/>
      <c r="B149" s="38">
        <v>2012</v>
      </c>
      <c r="C149" s="38">
        <v>2012</v>
      </c>
      <c r="D149" s="29" t="s">
        <v>421</v>
      </c>
      <c r="E149" s="39" t="s">
        <v>422</v>
      </c>
      <c r="F149" s="40">
        <v>9780822395447</v>
      </c>
      <c r="G149" s="40">
        <v>9780822352549</v>
      </c>
      <c r="H149" s="41" t="str">
        <f>HYPERLINK("http://dx.doi.org/10.1215/9780822395447","http://dx.doi.org/10.1215/9780822395447")</f>
        <v>http://dx.doi.org/10.1215/9780822395447</v>
      </c>
      <c r="I149" s="20" t="s">
        <v>19</v>
      </c>
      <c r="J149" s="36" t="s">
        <v>27</v>
      </c>
      <c r="K149" s="36" t="s">
        <v>26</v>
      </c>
      <c r="L149" s="36" t="s">
        <v>31</v>
      </c>
      <c r="M149" s="29"/>
      <c r="N149" s="29"/>
      <c r="O149" s="36"/>
    </row>
    <row r="150" spans="1:15">
      <c r="A150" s="29"/>
      <c r="B150" s="38">
        <v>2012</v>
      </c>
      <c r="C150" s="38">
        <v>2012</v>
      </c>
      <c r="D150" s="29" t="s">
        <v>423</v>
      </c>
      <c r="E150" s="39" t="s">
        <v>424</v>
      </c>
      <c r="F150" s="40">
        <v>9780822391876</v>
      </c>
      <c r="G150" s="40">
        <v>9780822352266</v>
      </c>
      <c r="H150" s="41" t="s">
        <v>425</v>
      </c>
      <c r="I150" s="20" t="s">
        <v>19</v>
      </c>
      <c r="J150" s="36" t="s">
        <v>146</v>
      </c>
      <c r="K150" s="36" t="s">
        <v>26</v>
      </c>
      <c r="L150" s="36" t="s">
        <v>20</v>
      </c>
      <c r="M150" s="29"/>
      <c r="N150" s="29"/>
      <c r="O150" s="36"/>
    </row>
    <row r="151" spans="1:15">
      <c r="A151" s="29"/>
      <c r="B151" s="38">
        <v>2012</v>
      </c>
      <c r="C151" s="38">
        <v>2012</v>
      </c>
      <c r="D151" s="29" t="s">
        <v>426</v>
      </c>
      <c r="E151" s="39" t="s">
        <v>427</v>
      </c>
      <c r="F151" s="40">
        <v>9780822393825</v>
      </c>
      <c r="G151" s="40">
        <v>9780822349341</v>
      </c>
      <c r="H151" s="41" t="s">
        <v>428</v>
      </c>
      <c r="I151" s="20" t="s">
        <v>19</v>
      </c>
      <c r="J151" s="36" t="s">
        <v>20</v>
      </c>
      <c r="K151" s="36" t="s">
        <v>288</v>
      </c>
      <c r="L151" s="36" t="s">
        <v>56</v>
      </c>
      <c r="M151" s="29"/>
      <c r="N151" s="29"/>
      <c r="O151" s="36"/>
    </row>
    <row r="152" spans="1:15">
      <c r="A152" s="29"/>
      <c r="B152" s="38">
        <v>2012</v>
      </c>
      <c r="C152" s="38">
        <v>2012</v>
      </c>
      <c r="D152" s="29" t="s">
        <v>429</v>
      </c>
      <c r="E152" s="39" t="s">
        <v>430</v>
      </c>
      <c r="F152" s="40">
        <v>9780822394891</v>
      </c>
      <c r="G152" s="40">
        <v>9780822351429</v>
      </c>
      <c r="H152" s="41" t="s">
        <v>431</v>
      </c>
      <c r="I152" s="20" t="s">
        <v>19</v>
      </c>
      <c r="J152" s="36" t="s">
        <v>138</v>
      </c>
      <c r="K152" s="36" t="s">
        <v>27</v>
      </c>
      <c r="L152" s="36" t="s">
        <v>48</v>
      </c>
      <c r="M152" s="29"/>
      <c r="N152" s="29"/>
      <c r="O152" s="36"/>
    </row>
    <row r="153" spans="1:15">
      <c r="A153" s="29"/>
      <c r="B153" s="38">
        <v>2012</v>
      </c>
      <c r="C153" s="38">
        <v>2012</v>
      </c>
      <c r="D153" s="29" t="s">
        <v>432</v>
      </c>
      <c r="E153" s="39" t="s">
        <v>433</v>
      </c>
      <c r="F153" s="40">
        <v>9780822391852</v>
      </c>
      <c r="G153" s="40">
        <v>9780822352235</v>
      </c>
      <c r="H153" s="41" t="s">
        <v>434</v>
      </c>
      <c r="I153" s="20" t="s">
        <v>19</v>
      </c>
      <c r="J153" s="36" t="s">
        <v>20</v>
      </c>
      <c r="K153" s="36" t="s">
        <v>26</v>
      </c>
      <c r="L153" s="36" t="s">
        <v>27</v>
      </c>
      <c r="M153" s="29"/>
      <c r="N153" s="29"/>
      <c r="O153" s="36"/>
    </row>
    <row r="154" spans="1:15">
      <c r="A154" s="29"/>
      <c r="B154" s="38">
        <v>2012</v>
      </c>
      <c r="C154" s="38">
        <v>2012</v>
      </c>
      <c r="D154" s="29" t="s">
        <v>435</v>
      </c>
      <c r="E154" s="39" t="s">
        <v>436</v>
      </c>
      <c r="F154" s="40">
        <v>9780822394068</v>
      </c>
      <c r="G154" s="40">
        <v>9780822349716</v>
      </c>
      <c r="H154" s="41" t="s">
        <v>437</v>
      </c>
      <c r="I154" s="20" t="s">
        <v>19</v>
      </c>
      <c r="J154" s="36" t="s">
        <v>20</v>
      </c>
      <c r="K154" s="36" t="s">
        <v>27</v>
      </c>
      <c r="L154" s="36" t="s">
        <v>21</v>
      </c>
      <c r="M154" s="29"/>
      <c r="N154" s="29"/>
      <c r="O154" s="36"/>
    </row>
    <row r="155" spans="1:15">
      <c r="A155" s="29"/>
      <c r="B155" s="38">
        <v>2012</v>
      </c>
      <c r="C155" s="38">
        <v>2012</v>
      </c>
      <c r="D155" s="29" t="s">
        <v>438</v>
      </c>
      <c r="E155" s="39" t="s">
        <v>439</v>
      </c>
      <c r="F155" s="40">
        <v>9780822395263</v>
      </c>
      <c r="G155" s="40">
        <v>9780822352167</v>
      </c>
      <c r="H155" s="41" t="str">
        <f>HYPERLINK("http://dx.doi.org/10.1215/9780822395263","http://dx.doi.org/10.1215/9780822395263")</f>
        <v>http://dx.doi.org/10.1215/9780822395263</v>
      </c>
      <c r="I155" s="20" t="s">
        <v>19</v>
      </c>
      <c r="J155" s="36" t="s">
        <v>26</v>
      </c>
      <c r="K155" s="36" t="s">
        <v>20</v>
      </c>
      <c r="L155" s="36" t="s">
        <v>35</v>
      </c>
      <c r="M155" s="29"/>
      <c r="N155" s="29"/>
      <c r="O155" s="36"/>
    </row>
    <row r="156" spans="1:15">
      <c r="A156" s="29"/>
      <c r="B156" s="38">
        <v>2012</v>
      </c>
      <c r="C156" s="38">
        <v>2012</v>
      </c>
      <c r="D156" s="29" t="s">
        <v>440</v>
      </c>
      <c r="E156" s="39" t="s">
        <v>441</v>
      </c>
      <c r="F156" s="40">
        <v>9780822395911</v>
      </c>
      <c r="G156" s="40">
        <v>9780822353539</v>
      </c>
      <c r="H156" s="41" t="s">
        <v>442</v>
      </c>
      <c r="I156" s="20" t="s">
        <v>19</v>
      </c>
      <c r="J156" s="36" t="s">
        <v>367</v>
      </c>
      <c r="K156" s="36" t="s">
        <v>26</v>
      </c>
      <c r="L156" s="36" t="s">
        <v>27</v>
      </c>
      <c r="M156" s="29"/>
      <c r="N156" s="29"/>
      <c r="O156" s="36"/>
    </row>
    <row r="157" spans="1:15">
      <c r="A157" s="29"/>
      <c r="B157" s="38">
        <v>2012</v>
      </c>
      <c r="C157" s="38">
        <v>2012</v>
      </c>
      <c r="D157" s="29" t="s">
        <v>443</v>
      </c>
      <c r="E157" s="39" t="s">
        <v>444</v>
      </c>
      <c r="F157" s="40">
        <v>9780822396536</v>
      </c>
      <c r="G157" s="40">
        <v>9780822353584</v>
      </c>
      <c r="H157" s="41" t="s">
        <v>445</v>
      </c>
      <c r="I157" s="20" t="s">
        <v>19</v>
      </c>
      <c r="J157" s="36" t="s">
        <v>90</v>
      </c>
      <c r="K157" s="36" t="s">
        <v>27</v>
      </c>
      <c r="L157" s="36" t="s">
        <v>86</v>
      </c>
      <c r="M157" s="29"/>
      <c r="N157" s="29"/>
      <c r="O157" s="36"/>
    </row>
    <row r="158" spans="1:15">
      <c r="A158" s="29" t="s">
        <v>96</v>
      </c>
      <c r="B158" s="38">
        <v>2012</v>
      </c>
      <c r="C158" s="38">
        <v>2012</v>
      </c>
      <c r="D158" s="29" t="s">
        <v>446</v>
      </c>
      <c r="E158" s="39" t="s">
        <v>447</v>
      </c>
      <c r="F158" s="40">
        <v>9780822394464</v>
      </c>
      <c r="G158" s="40">
        <v>9780822350545</v>
      </c>
      <c r="H158" s="41" t="s">
        <v>448</v>
      </c>
      <c r="I158" s="20" t="s">
        <v>19</v>
      </c>
      <c r="J158" s="36" t="s">
        <v>20</v>
      </c>
      <c r="K158" s="36" t="s">
        <v>26</v>
      </c>
      <c r="L158" s="36" t="s">
        <v>146</v>
      </c>
      <c r="M158" s="29"/>
      <c r="N158" s="29"/>
      <c r="O158" s="36"/>
    </row>
    <row r="159" spans="1:15">
      <c r="A159" s="29"/>
      <c r="B159" s="38">
        <v>2012</v>
      </c>
      <c r="C159" s="38">
        <v>2012</v>
      </c>
      <c r="D159" s="29" t="s">
        <v>449</v>
      </c>
      <c r="E159" s="39" t="s">
        <v>450</v>
      </c>
      <c r="F159" s="40">
        <v>9780822394945</v>
      </c>
      <c r="G159" s="40">
        <v>9780822351467</v>
      </c>
      <c r="H159" s="41" t="s">
        <v>451</v>
      </c>
      <c r="I159" s="20" t="s">
        <v>19</v>
      </c>
      <c r="J159" s="36" t="s">
        <v>20</v>
      </c>
      <c r="K159" s="36" t="s">
        <v>48</v>
      </c>
      <c r="L159" s="36" t="s">
        <v>27</v>
      </c>
      <c r="M159" s="29"/>
      <c r="N159" s="29"/>
      <c r="O159" s="36"/>
    </row>
    <row r="160" spans="1:15">
      <c r="A160" s="29"/>
      <c r="B160" s="38">
        <v>2012</v>
      </c>
      <c r="C160" s="38">
        <v>2012</v>
      </c>
      <c r="D160" s="29" t="s">
        <v>452</v>
      </c>
      <c r="E160" s="39" t="s">
        <v>453</v>
      </c>
      <c r="F160" s="40">
        <v>9780822395119</v>
      </c>
      <c r="G160" s="40">
        <v>9780822351771</v>
      </c>
      <c r="H160" s="41" t="s">
        <v>454</v>
      </c>
      <c r="I160" s="20" t="s">
        <v>19</v>
      </c>
      <c r="J160" s="36" t="s">
        <v>56</v>
      </c>
      <c r="K160" s="36" t="s">
        <v>27</v>
      </c>
      <c r="L160" s="36" t="s">
        <v>20</v>
      </c>
      <c r="M160" s="29"/>
      <c r="N160" s="29"/>
      <c r="O160" s="36"/>
    </row>
    <row r="161" spans="1:15">
      <c r="A161" s="29"/>
      <c r="B161" s="38">
        <v>2012</v>
      </c>
      <c r="C161" s="38">
        <v>2012</v>
      </c>
      <c r="D161" s="29" t="s">
        <v>23</v>
      </c>
      <c r="E161" s="39" t="s">
        <v>455</v>
      </c>
      <c r="F161" s="40">
        <v>9780822395324</v>
      </c>
      <c r="G161" s="40">
        <v>9780822352211</v>
      </c>
      <c r="H161" s="41" t="str">
        <f>HYPERLINK("http://dx.doi.org/10.1215/9780822395324","http://dx.doi.org/10.1215/9780822395324")</f>
        <v>http://dx.doi.org/10.1215/9780822395324</v>
      </c>
      <c r="I161" s="20" t="s">
        <v>19</v>
      </c>
      <c r="J161" s="36" t="s">
        <v>20</v>
      </c>
      <c r="K161" s="36" t="s">
        <v>160</v>
      </c>
      <c r="L161" s="36" t="s">
        <v>26</v>
      </c>
      <c r="M161" s="29"/>
      <c r="N161" s="29"/>
      <c r="O161" s="36"/>
    </row>
    <row r="162" spans="1:15">
      <c r="A162" s="29"/>
      <c r="B162" s="38">
        <v>2012</v>
      </c>
      <c r="C162" s="38">
        <v>2012</v>
      </c>
      <c r="D162" s="29" t="s">
        <v>456</v>
      </c>
      <c r="E162" s="39" t="s">
        <v>457</v>
      </c>
      <c r="F162" s="40">
        <v>9780822395683</v>
      </c>
      <c r="G162" s="40">
        <v>9780822353058</v>
      </c>
      <c r="H162" s="41" t="s">
        <v>458</v>
      </c>
      <c r="I162" s="20" t="s">
        <v>19</v>
      </c>
      <c r="J162" s="36" t="s">
        <v>21</v>
      </c>
      <c r="K162" s="36" t="s">
        <v>27</v>
      </c>
      <c r="L162" s="36" t="s">
        <v>192</v>
      </c>
      <c r="M162" s="29"/>
      <c r="N162" s="29"/>
      <c r="O162" s="36"/>
    </row>
    <row r="163" spans="1:15">
      <c r="A163" s="29"/>
      <c r="B163" s="38">
        <v>2012</v>
      </c>
      <c r="C163" s="38">
        <v>2012</v>
      </c>
      <c r="D163" s="29" t="s">
        <v>459</v>
      </c>
      <c r="E163" s="39" t="s">
        <v>460</v>
      </c>
      <c r="F163" s="40">
        <v>9780822395171</v>
      </c>
      <c r="G163" s="40">
        <v>9780822351979</v>
      </c>
      <c r="H163" s="41" t="s">
        <v>461</v>
      </c>
      <c r="I163" s="20" t="s">
        <v>19</v>
      </c>
      <c r="J163" s="36" t="s">
        <v>20</v>
      </c>
      <c r="K163" s="36" t="s">
        <v>48</v>
      </c>
      <c r="L163" s="36" t="s">
        <v>27</v>
      </c>
      <c r="M163" s="29"/>
      <c r="N163" s="29"/>
      <c r="O163" s="36"/>
    </row>
    <row r="164" spans="1:15">
      <c r="A164" s="29"/>
      <c r="B164" s="38">
        <v>2012</v>
      </c>
      <c r="C164" s="38">
        <v>2012</v>
      </c>
      <c r="D164" s="29" t="s">
        <v>108</v>
      </c>
      <c r="E164" s="39" t="s">
        <v>462</v>
      </c>
      <c r="F164" s="40">
        <v>9780822395805</v>
      </c>
      <c r="G164" s="40">
        <v>9780822353317</v>
      </c>
      <c r="H164" s="41" t="s">
        <v>463</v>
      </c>
      <c r="I164" s="20" t="s">
        <v>19</v>
      </c>
      <c r="J164" s="36" t="s">
        <v>20</v>
      </c>
      <c r="K164" s="36" t="s">
        <v>111</v>
      </c>
      <c r="L164" s="36" t="s">
        <v>21</v>
      </c>
      <c r="M164" s="29"/>
      <c r="N164" s="29"/>
      <c r="O164" s="36"/>
    </row>
    <row r="165" spans="1:15">
      <c r="A165" s="29"/>
      <c r="B165" s="38">
        <v>2012</v>
      </c>
      <c r="C165" s="38">
        <v>2012</v>
      </c>
      <c r="D165" s="29" t="s">
        <v>464</v>
      </c>
      <c r="E165" s="39" t="s">
        <v>465</v>
      </c>
      <c r="F165" s="40">
        <v>9780822394877</v>
      </c>
      <c r="G165" s="40">
        <v>9780822351405</v>
      </c>
      <c r="H165" s="41" t="s">
        <v>466</v>
      </c>
      <c r="I165" s="20" t="s">
        <v>19</v>
      </c>
      <c r="J165" s="36" t="s">
        <v>27</v>
      </c>
      <c r="K165" s="36" t="s">
        <v>26</v>
      </c>
      <c r="L165" s="36" t="s">
        <v>20</v>
      </c>
      <c r="M165" s="29"/>
      <c r="N165" s="29"/>
      <c r="O165" s="36"/>
    </row>
    <row r="166" spans="1:15">
      <c r="A166" s="29"/>
      <c r="B166" s="38">
        <v>2012</v>
      </c>
      <c r="C166" s="38">
        <v>2012</v>
      </c>
      <c r="D166" s="29" t="s">
        <v>467</v>
      </c>
      <c r="E166" s="39" t="s">
        <v>468</v>
      </c>
      <c r="F166" s="40">
        <v>9780822394952</v>
      </c>
      <c r="G166" s="40">
        <v>9780822351474</v>
      </c>
      <c r="H166" s="41" t="s">
        <v>469</v>
      </c>
      <c r="I166" s="20" t="s">
        <v>19</v>
      </c>
      <c r="J166" s="36" t="s">
        <v>20</v>
      </c>
      <c r="K166" s="36" t="s">
        <v>160</v>
      </c>
      <c r="L166" s="36" t="s">
        <v>26</v>
      </c>
      <c r="M166" s="29"/>
      <c r="N166" s="29"/>
      <c r="O166" s="36"/>
    </row>
    <row r="167" spans="1:15">
      <c r="A167" s="29"/>
      <c r="B167" s="38">
        <v>2012</v>
      </c>
      <c r="C167" s="38">
        <v>2012</v>
      </c>
      <c r="D167" s="29" t="s">
        <v>470</v>
      </c>
      <c r="E167" s="39" t="s">
        <v>471</v>
      </c>
      <c r="F167" s="40">
        <v>9780822394990</v>
      </c>
      <c r="G167" s="40">
        <v>9780822351658</v>
      </c>
      <c r="H167" s="41" t="s">
        <v>472</v>
      </c>
      <c r="I167" s="20" t="s">
        <v>19</v>
      </c>
      <c r="J167" s="36" t="s">
        <v>20</v>
      </c>
      <c r="K167" s="36" t="s">
        <v>192</v>
      </c>
      <c r="L167" s="36" t="s">
        <v>65</v>
      </c>
      <c r="M167" s="29"/>
      <c r="N167" s="29"/>
      <c r="O167" s="36"/>
    </row>
    <row r="168" spans="1:15">
      <c r="A168" s="29"/>
      <c r="B168" s="38">
        <v>2012</v>
      </c>
      <c r="C168" s="38">
        <v>2012</v>
      </c>
      <c r="D168" s="29" t="s">
        <v>473</v>
      </c>
      <c r="E168" s="39" t="s">
        <v>474</v>
      </c>
      <c r="F168" s="40">
        <v>9780822394914</v>
      </c>
      <c r="G168" s="40">
        <v>9780822351450</v>
      </c>
      <c r="H168" s="41" t="s">
        <v>475</v>
      </c>
      <c r="I168" s="20" t="s">
        <v>19</v>
      </c>
      <c r="J168" s="36" t="s">
        <v>21</v>
      </c>
      <c r="K168" s="36" t="s">
        <v>20</v>
      </c>
      <c r="L168" s="36" t="s">
        <v>27</v>
      </c>
      <c r="M168" s="29"/>
      <c r="N168" s="29"/>
      <c r="O168" s="36"/>
    </row>
    <row r="169" spans="1:15">
      <c r="A169" s="29"/>
      <c r="B169" s="38">
        <v>2012</v>
      </c>
      <c r="C169" s="38">
        <v>2012</v>
      </c>
      <c r="D169" s="29" t="s">
        <v>476</v>
      </c>
      <c r="E169" s="39" t="s">
        <v>477</v>
      </c>
      <c r="F169" s="40">
        <v>9780822395157</v>
      </c>
      <c r="G169" s="40">
        <v>9780822351955</v>
      </c>
      <c r="H169" s="41" t="s">
        <v>478</v>
      </c>
      <c r="I169" s="20" t="s">
        <v>19</v>
      </c>
      <c r="J169" s="36" t="s">
        <v>20</v>
      </c>
      <c r="K169" s="36" t="s">
        <v>27</v>
      </c>
      <c r="L169" s="36" t="s">
        <v>44</v>
      </c>
      <c r="M169" s="29"/>
      <c r="N169" s="29"/>
      <c r="O169" s="36"/>
    </row>
    <row r="170" spans="1:15">
      <c r="A170" s="29"/>
      <c r="B170" s="38">
        <v>2012</v>
      </c>
      <c r="C170" s="38">
        <v>2012</v>
      </c>
      <c r="D170" s="29" t="s">
        <v>479</v>
      </c>
      <c r="E170" s="39" t="s">
        <v>480</v>
      </c>
      <c r="F170" s="40">
        <v>9780822394730</v>
      </c>
      <c r="G170" s="40">
        <v>9780822351139</v>
      </c>
      <c r="H170" s="41" t="s">
        <v>481</v>
      </c>
      <c r="I170" s="20" t="s">
        <v>19</v>
      </c>
      <c r="J170" s="36" t="s">
        <v>20</v>
      </c>
      <c r="K170" s="36" t="s">
        <v>70</v>
      </c>
      <c r="L170" s="36" t="s">
        <v>294</v>
      </c>
      <c r="M170" s="29"/>
      <c r="N170" s="29"/>
      <c r="O170" s="36"/>
    </row>
    <row r="171" spans="1:15">
      <c r="A171" s="29"/>
      <c r="B171" s="38">
        <v>2012</v>
      </c>
      <c r="C171" s="38">
        <v>2012</v>
      </c>
      <c r="D171" s="29" t="s">
        <v>482</v>
      </c>
      <c r="E171" s="39" t="s">
        <v>483</v>
      </c>
      <c r="F171" s="40">
        <v>9780822394860</v>
      </c>
      <c r="G171" s="40">
        <v>9780822351382</v>
      </c>
      <c r="H171" s="41" t="s">
        <v>484</v>
      </c>
      <c r="I171" s="20" t="s">
        <v>19</v>
      </c>
      <c r="J171" s="36" t="s">
        <v>142</v>
      </c>
      <c r="K171" s="36" t="s">
        <v>21</v>
      </c>
      <c r="L171" s="36" t="s">
        <v>20</v>
      </c>
      <c r="M171" s="29"/>
      <c r="N171" s="29" t="s">
        <v>96</v>
      </c>
      <c r="O171" s="36"/>
    </row>
    <row r="172" spans="1:15">
      <c r="A172" s="29"/>
      <c r="B172" s="38">
        <v>2012</v>
      </c>
      <c r="C172" s="38">
        <v>2012</v>
      </c>
      <c r="D172" s="29" t="s">
        <v>485</v>
      </c>
      <c r="E172" s="39" t="s">
        <v>486</v>
      </c>
      <c r="F172" s="40">
        <v>9780822395294</v>
      </c>
      <c r="G172" s="40">
        <v>9780822352600</v>
      </c>
      <c r="H172" s="41" t="s">
        <v>487</v>
      </c>
      <c r="I172" s="20" t="s">
        <v>19</v>
      </c>
      <c r="J172" s="36" t="s">
        <v>192</v>
      </c>
      <c r="K172" s="36" t="s">
        <v>20</v>
      </c>
      <c r="L172" s="36" t="s">
        <v>488</v>
      </c>
      <c r="M172" s="29"/>
      <c r="N172" s="29"/>
      <c r="O172" s="36"/>
    </row>
    <row r="173" spans="1:15">
      <c r="A173" s="29"/>
      <c r="B173" s="38">
        <v>2012</v>
      </c>
      <c r="C173" s="38">
        <v>2012</v>
      </c>
      <c r="D173" s="29" t="s">
        <v>489</v>
      </c>
      <c r="E173" s="39" t="s">
        <v>490</v>
      </c>
      <c r="F173" s="40">
        <v>9780822395270</v>
      </c>
      <c r="G173" s="40">
        <v>9780822352181</v>
      </c>
      <c r="H173" s="41" t="s">
        <v>491</v>
      </c>
      <c r="I173" s="20" t="s">
        <v>19</v>
      </c>
      <c r="J173" s="36" t="s">
        <v>20</v>
      </c>
      <c r="K173" s="36" t="s">
        <v>492</v>
      </c>
      <c r="L173" s="36" t="s">
        <v>35</v>
      </c>
      <c r="M173" s="29"/>
      <c r="N173" s="29"/>
      <c r="O173" s="36"/>
    </row>
    <row r="174" spans="1:15">
      <c r="A174" s="29"/>
      <c r="B174" s="38">
        <v>2012</v>
      </c>
      <c r="C174" s="38">
        <v>2012</v>
      </c>
      <c r="D174" s="29" t="s">
        <v>493</v>
      </c>
      <c r="E174" s="39" t="s">
        <v>494</v>
      </c>
      <c r="F174" s="40">
        <v>9780822394921</v>
      </c>
      <c r="G174" s="40">
        <v>9780822351443</v>
      </c>
      <c r="H174" s="41" t="s">
        <v>495</v>
      </c>
      <c r="I174" s="20" t="s">
        <v>19</v>
      </c>
      <c r="J174" s="36" t="s">
        <v>27</v>
      </c>
      <c r="K174" s="36" t="s">
        <v>20</v>
      </c>
      <c r="L174" s="36" t="s">
        <v>35</v>
      </c>
      <c r="M174" s="29"/>
      <c r="N174" s="29"/>
      <c r="O174" s="36"/>
    </row>
    <row r="175" spans="1:15">
      <c r="A175" s="29" t="s">
        <v>96</v>
      </c>
      <c r="B175" s="38">
        <v>2012</v>
      </c>
      <c r="C175" s="38">
        <v>2012</v>
      </c>
      <c r="D175" s="29" t="s">
        <v>496</v>
      </c>
      <c r="E175" s="39" t="s">
        <v>497</v>
      </c>
      <c r="F175" s="40">
        <v>9780822395492</v>
      </c>
      <c r="G175" s="40">
        <v>9780822352778</v>
      </c>
      <c r="H175" s="41" t="s">
        <v>498</v>
      </c>
      <c r="I175" s="20" t="s">
        <v>19</v>
      </c>
      <c r="J175" s="36" t="s">
        <v>44</v>
      </c>
      <c r="K175" s="36" t="s">
        <v>167</v>
      </c>
      <c r="L175" s="36" t="s">
        <v>20</v>
      </c>
      <c r="M175" s="29"/>
      <c r="N175" s="29"/>
      <c r="O175" s="36"/>
    </row>
    <row r="176" spans="1:15">
      <c r="A176" s="29"/>
      <c r="B176" s="38">
        <v>2012</v>
      </c>
      <c r="C176" s="38">
        <v>2012</v>
      </c>
      <c r="D176" s="29" t="s">
        <v>499</v>
      </c>
      <c r="E176" s="39" t="s">
        <v>500</v>
      </c>
      <c r="F176" s="40">
        <v>9780822393429</v>
      </c>
      <c r="G176" s="40">
        <v>9780822348429</v>
      </c>
      <c r="H176" s="41" t="s">
        <v>501</v>
      </c>
      <c r="I176" s="20" t="s">
        <v>19</v>
      </c>
      <c r="J176" s="36" t="s">
        <v>21</v>
      </c>
      <c r="K176" s="36" t="s">
        <v>20</v>
      </c>
      <c r="L176" s="36" t="s">
        <v>31</v>
      </c>
      <c r="M176" s="29"/>
      <c r="N176" s="29"/>
      <c r="O176" s="36"/>
    </row>
    <row r="177" spans="1:15">
      <c r="A177" s="29"/>
      <c r="B177" s="38">
        <v>2012</v>
      </c>
      <c r="C177" s="38">
        <v>2012</v>
      </c>
      <c r="D177" s="29" t="s">
        <v>502</v>
      </c>
      <c r="E177" s="39" t="s">
        <v>503</v>
      </c>
      <c r="F177" s="40">
        <v>9780822395652</v>
      </c>
      <c r="G177" s="40">
        <v>9780822353003</v>
      </c>
      <c r="H177" s="41" t="s">
        <v>504</v>
      </c>
      <c r="I177" s="20" t="s">
        <v>19</v>
      </c>
      <c r="J177" s="36" t="s">
        <v>20</v>
      </c>
      <c r="K177" s="36" t="s">
        <v>31</v>
      </c>
      <c r="L177" s="36" t="s">
        <v>168</v>
      </c>
      <c r="M177" s="29"/>
      <c r="N177" s="29"/>
      <c r="O177" s="36"/>
    </row>
    <row r="178" spans="1:15">
      <c r="A178" s="29" t="s">
        <v>96</v>
      </c>
      <c r="B178" s="38">
        <v>2012</v>
      </c>
      <c r="C178" s="38">
        <v>2012</v>
      </c>
      <c r="D178" s="29" t="s">
        <v>505</v>
      </c>
      <c r="E178" s="39" t="s">
        <v>506</v>
      </c>
      <c r="F178" s="40">
        <v>9780822394792</v>
      </c>
      <c r="G178" s="40">
        <v>9780822351191</v>
      </c>
      <c r="H178" s="41" t="s">
        <v>507</v>
      </c>
      <c r="I178" s="20" t="s">
        <v>19</v>
      </c>
      <c r="J178" s="36" t="s">
        <v>192</v>
      </c>
      <c r="K178" s="36" t="s">
        <v>21</v>
      </c>
      <c r="L178" s="36" t="s">
        <v>20</v>
      </c>
      <c r="M178" s="29"/>
      <c r="N178" s="29"/>
      <c r="O178" s="36"/>
    </row>
    <row r="179" spans="1:15">
      <c r="A179" s="29"/>
      <c r="B179" s="38">
        <v>2012</v>
      </c>
      <c r="C179" s="38">
        <v>2012</v>
      </c>
      <c r="D179" s="29" t="s">
        <v>508</v>
      </c>
      <c r="E179" s="39" t="s">
        <v>509</v>
      </c>
      <c r="F179" s="40">
        <v>9780822395799</v>
      </c>
      <c r="G179" s="40">
        <v>9780822353300</v>
      </c>
      <c r="H179" s="41" t="s">
        <v>510</v>
      </c>
      <c r="I179" s="20" t="s">
        <v>19</v>
      </c>
      <c r="J179" s="36" t="s">
        <v>21</v>
      </c>
      <c r="K179" s="36" t="s">
        <v>20</v>
      </c>
      <c r="L179" s="36" t="s">
        <v>48</v>
      </c>
      <c r="M179" s="29"/>
      <c r="N179" s="29"/>
      <c r="O179" s="36"/>
    </row>
    <row r="180" spans="1:15">
      <c r="A180" s="29"/>
      <c r="B180" s="38">
        <v>2011</v>
      </c>
      <c r="C180" s="38">
        <v>2011</v>
      </c>
      <c r="D180" s="29" t="s">
        <v>511</v>
      </c>
      <c r="E180" s="39" t="s">
        <v>512</v>
      </c>
      <c r="F180" s="40">
        <v>9780822393801</v>
      </c>
      <c r="G180" s="40">
        <v>9780822349327</v>
      </c>
      <c r="H180" s="41" t="s">
        <v>513</v>
      </c>
      <c r="I180" s="20" t="s">
        <v>19</v>
      </c>
      <c r="J180" s="36" t="s">
        <v>27</v>
      </c>
      <c r="K180" s="36" t="s">
        <v>288</v>
      </c>
      <c r="L180" s="36" t="s">
        <v>21</v>
      </c>
      <c r="M180" s="29"/>
      <c r="N180" s="29" t="s">
        <v>96</v>
      </c>
      <c r="O180" s="36"/>
    </row>
    <row r="181" spans="1:15">
      <c r="A181" s="29"/>
      <c r="B181" s="38">
        <v>2011</v>
      </c>
      <c r="C181" s="38">
        <v>2011</v>
      </c>
      <c r="D181" s="29" t="s">
        <v>514</v>
      </c>
      <c r="E181" s="39" t="s">
        <v>515</v>
      </c>
      <c r="F181" s="40">
        <v>9780822393610</v>
      </c>
      <c r="G181" s="40">
        <v>9780822348856</v>
      </c>
      <c r="H181" s="41" t="str">
        <f>HYPERLINK("http://dx.doi.org/10.1215/9780822393610","http://dx.doi.org/10.1215/9780822393610")</f>
        <v>http://dx.doi.org/10.1215/9780822393610</v>
      </c>
      <c r="I181" s="20" t="s">
        <v>19</v>
      </c>
      <c r="J181" s="36" t="s">
        <v>43</v>
      </c>
      <c r="K181" s="36" t="s">
        <v>27</v>
      </c>
      <c r="L181" s="36" t="s">
        <v>61</v>
      </c>
      <c r="M181" s="29"/>
      <c r="N181" s="29"/>
      <c r="O181" s="36"/>
    </row>
    <row r="182" spans="1:15">
      <c r="A182" s="29"/>
      <c r="B182" s="38">
        <v>2011</v>
      </c>
      <c r="C182" s="38">
        <v>2011</v>
      </c>
      <c r="D182" s="29" t="s">
        <v>516</v>
      </c>
      <c r="E182" s="39" t="s">
        <v>517</v>
      </c>
      <c r="F182" s="40">
        <v>9780822393733</v>
      </c>
      <c r="G182" s="40">
        <v>9780822348962</v>
      </c>
      <c r="H182" s="41" t="str">
        <f>HYPERLINK("http://dx.doi.org/10.1215/9780822393733","http://dx.doi.org/10.1215/9780822393733")</f>
        <v>http://dx.doi.org/10.1215/9780822393733</v>
      </c>
      <c r="I182" s="20" t="s">
        <v>19</v>
      </c>
      <c r="J182" s="36" t="s">
        <v>20</v>
      </c>
      <c r="K182" s="36" t="s">
        <v>138</v>
      </c>
      <c r="L182" s="36" t="s">
        <v>44</v>
      </c>
      <c r="M182" s="29"/>
      <c r="N182" s="29"/>
      <c r="O182" s="36"/>
    </row>
    <row r="183" spans="1:15">
      <c r="A183" s="29"/>
      <c r="B183" s="38">
        <v>2011</v>
      </c>
      <c r="C183" s="38">
        <v>2011</v>
      </c>
      <c r="D183" s="29" t="s">
        <v>518</v>
      </c>
      <c r="E183" s="39" t="s">
        <v>519</v>
      </c>
      <c r="F183" s="40">
        <v>9780822393870</v>
      </c>
      <c r="G183" s="40">
        <v>9780822349297</v>
      </c>
      <c r="H183" s="41" t="str">
        <f>HYPERLINK("http://dx.doi.org/10.1215/9780822393870","http://dx.doi.org/10.1215/9780822393870")</f>
        <v>http://dx.doi.org/10.1215/9780822393870</v>
      </c>
      <c r="I183" s="20" t="s">
        <v>19</v>
      </c>
      <c r="J183" s="36" t="s">
        <v>20</v>
      </c>
      <c r="K183" s="36" t="s">
        <v>48</v>
      </c>
      <c r="L183" s="36" t="s">
        <v>167</v>
      </c>
      <c r="M183" s="29"/>
      <c r="N183" s="29"/>
      <c r="O183" s="36"/>
    </row>
    <row r="184" spans="1:15">
      <c r="A184" s="29"/>
      <c r="B184" s="38">
        <v>2011</v>
      </c>
      <c r="C184" s="38">
        <v>2011</v>
      </c>
      <c r="D184" s="29" t="s">
        <v>520</v>
      </c>
      <c r="E184" s="39" t="s">
        <v>521</v>
      </c>
      <c r="F184" s="40">
        <v>9780822393627</v>
      </c>
      <c r="G184" s="40">
        <v>9780822348863</v>
      </c>
      <c r="H184" s="41" t="s">
        <v>522</v>
      </c>
      <c r="I184" s="20" t="s">
        <v>19</v>
      </c>
      <c r="J184" s="36" t="s">
        <v>27</v>
      </c>
      <c r="K184" s="36" t="s">
        <v>20</v>
      </c>
      <c r="L184" s="36" t="s">
        <v>26</v>
      </c>
      <c r="M184" s="29"/>
      <c r="N184" s="29"/>
      <c r="O184" s="36"/>
    </row>
    <row r="185" spans="1:15">
      <c r="A185" s="29"/>
      <c r="B185" s="38">
        <v>2011</v>
      </c>
      <c r="C185" s="38">
        <v>2011</v>
      </c>
      <c r="D185" s="29" t="s">
        <v>394</v>
      </c>
      <c r="E185" s="39" t="s">
        <v>523</v>
      </c>
      <c r="F185" s="40">
        <v>9780822393368</v>
      </c>
      <c r="G185" s="40">
        <v>9780822348368</v>
      </c>
      <c r="H185" s="41" t="s">
        <v>524</v>
      </c>
      <c r="I185" s="20" t="s">
        <v>19</v>
      </c>
      <c r="J185" s="36" t="s">
        <v>20</v>
      </c>
      <c r="K185" s="36" t="s">
        <v>31</v>
      </c>
      <c r="L185" s="36" t="s">
        <v>21</v>
      </c>
      <c r="M185" s="29"/>
      <c r="N185" s="29"/>
      <c r="O185" s="36"/>
    </row>
    <row r="186" spans="1:15">
      <c r="A186" s="29"/>
      <c r="B186" s="38">
        <v>2011</v>
      </c>
      <c r="C186" s="38">
        <v>2011</v>
      </c>
      <c r="D186" s="29" t="s">
        <v>525</v>
      </c>
      <c r="E186" s="39" t="s">
        <v>526</v>
      </c>
      <c r="F186" s="40">
        <v>9780822393436</v>
      </c>
      <c r="G186" s="40">
        <v>9780822348436</v>
      </c>
      <c r="H186" s="41" t="str">
        <f>HYPERLINK("http://dx.doi.org/10.1215/9780822393436","http://dx.doi.org/10.1215/9780822393436")</f>
        <v>http://dx.doi.org/10.1215/9780822393436</v>
      </c>
      <c r="I186" s="20" t="s">
        <v>19</v>
      </c>
      <c r="J186" s="36" t="s">
        <v>192</v>
      </c>
      <c r="K186" s="36" t="s">
        <v>20</v>
      </c>
      <c r="L186" s="36" t="s">
        <v>56</v>
      </c>
      <c r="M186" s="29"/>
      <c r="N186" s="29"/>
      <c r="O186" s="36"/>
    </row>
    <row r="187" spans="1:15">
      <c r="A187" s="29"/>
      <c r="B187" s="38">
        <v>2011</v>
      </c>
      <c r="C187" s="38">
        <v>2011</v>
      </c>
      <c r="D187" s="29" t="s">
        <v>527</v>
      </c>
      <c r="E187" s="39" t="s">
        <v>528</v>
      </c>
      <c r="F187" s="40">
        <v>9780822394433</v>
      </c>
      <c r="G187" s="40">
        <v>9780822350538</v>
      </c>
      <c r="H187" s="41" t="str">
        <f>HYPERLINK("http://dx.doi.org/10.1215/9780822394433","http://dx.doi.org/10.1215/9780822394433")</f>
        <v>http://dx.doi.org/10.1215/9780822394433</v>
      </c>
      <c r="I187" s="20" t="s">
        <v>19</v>
      </c>
      <c r="J187" s="36" t="s">
        <v>20</v>
      </c>
      <c r="K187" s="36" t="s">
        <v>111</v>
      </c>
      <c r="L187" s="36" t="s">
        <v>95</v>
      </c>
      <c r="M187" s="29"/>
      <c r="N187" s="29"/>
      <c r="O187" s="36"/>
    </row>
    <row r="188" spans="1:15">
      <c r="A188" s="29"/>
      <c r="B188" s="38">
        <v>2011</v>
      </c>
      <c r="C188" s="38">
        <v>2011</v>
      </c>
      <c r="D188" s="29" t="s">
        <v>529</v>
      </c>
      <c r="E188" s="39" t="s">
        <v>530</v>
      </c>
      <c r="F188" s="40">
        <v>9780822393788</v>
      </c>
      <c r="G188" s="40">
        <v>9780822349280</v>
      </c>
      <c r="H188" s="41" t="str">
        <f>HYPERLINK("http://dx.doi.org/10.1215/9780822393788","http://dx.doi.org/10.1215/9780822393788")</f>
        <v>http://dx.doi.org/10.1215/9780822393788</v>
      </c>
      <c r="I188" s="20" t="s">
        <v>19</v>
      </c>
      <c r="J188" s="36" t="s">
        <v>167</v>
      </c>
      <c r="K188" s="36" t="s">
        <v>27</v>
      </c>
      <c r="L188" s="36" t="s">
        <v>48</v>
      </c>
      <c r="M188" s="29"/>
      <c r="N188" s="29"/>
      <c r="O188" s="36"/>
    </row>
    <row r="189" spans="1:15">
      <c r="A189" s="29"/>
      <c r="B189" s="38">
        <v>2011</v>
      </c>
      <c r="C189" s="38">
        <v>2011</v>
      </c>
      <c r="D189" s="29" t="s">
        <v>531</v>
      </c>
      <c r="E189" s="39" t="s">
        <v>532</v>
      </c>
      <c r="F189" s="40">
        <v>9780822394532</v>
      </c>
      <c r="G189" s="40">
        <v>9780822350637</v>
      </c>
      <c r="H189" s="41" t="str">
        <f>HYPERLINK("http://dx.doi.org/10.1215/9780822394532","http://dx.doi.org/10.1215/9780822394532")</f>
        <v>http://dx.doi.org/10.1215/9780822394532</v>
      </c>
      <c r="I189" s="20" t="s">
        <v>19</v>
      </c>
      <c r="J189" s="36" t="s">
        <v>20</v>
      </c>
      <c r="K189" s="36" t="s">
        <v>35</v>
      </c>
      <c r="L189" s="36" t="s">
        <v>27</v>
      </c>
      <c r="M189" s="29"/>
      <c r="N189" s="29"/>
      <c r="O189" s="36"/>
    </row>
    <row r="190" spans="1:15">
      <c r="A190" s="29"/>
      <c r="B190" s="38">
        <v>2011</v>
      </c>
      <c r="C190" s="38">
        <v>2011</v>
      </c>
      <c r="D190" s="29" t="s">
        <v>409</v>
      </c>
      <c r="E190" s="39" t="s">
        <v>533</v>
      </c>
      <c r="F190" s="40">
        <v>9780822393566</v>
      </c>
      <c r="G190" s="40">
        <v>9780822348801</v>
      </c>
      <c r="H190" s="41" t="str">
        <f>HYPERLINK("http://dx.doi.org/10.1215/9780822393566","http://dx.doi.org/10.1215/9780822393566")</f>
        <v>http://dx.doi.org/10.1215/9780822393566</v>
      </c>
      <c r="I190" s="20" t="s">
        <v>19</v>
      </c>
      <c r="J190" s="36" t="s">
        <v>65</v>
      </c>
      <c r="K190" s="36" t="s">
        <v>411</v>
      </c>
      <c r="L190" s="36" t="s">
        <v>20</v>
      </c>
      <c r="M190" s="29"/>
      <c r="N190" s="29"/>
      <c r="O190" s="36"/>
    </row>
    <row r="191" spans="1:15">
      <c r="A191" s="29" t="s">
        <v>96</v>
      </c>
      <c r="B191" s="38">
        <v>2011</v>
      </c>
      <c r="C191" s="38">
        <v>2011</v>
      </c>
      <c r="D191" s="29" t="s">
        <v>534</v>
      </c>
      <c r="E191" s="39" t="s">
        <v>535</v>
      </c>
      <c r="F191" s="40">
        <v>9780822392873</v>
      </c>
      <c r="G191" s="40">
        <v>9780822347392</v>
      </c>
      <c r="H191" s="41" t="str">
        <f>HYPERLINK("http://dx.doi.org/10.1215/9780822392873","http://dx.doi.org/10.1215/9780822392873")</f>
        <v>http://dx.doi.org/10.1215/9780822392873</v>
      </c>
      <c r="I191" s="20" t="s">
        <v>19</v>
      </c>
      <c r="J191" s="36" t="s">
        <v>536</v>
      </c>
      <c r="K191" s="36" t="s">
        <v>138</v>
      </c>
      <c r="L191" s="36" t="s">
        <v>20</v>
      </c>
      <c r="M191" s="29"/>
      <c r="N191" s="29"/>
      <c r="O191" s="36"/>
    </row>
    <row r="192" spans="1:15">
      <c r="A192" s="29" t="s">
        <v>96</v>
      </c>
      <c r="B192" s="38">
        <v>2011</v>
      </c>
      <c r="C192" s="38">
        <v>2011</v>
      </c>
      <c r="D192" s="29" t="s">
        <v>537</v>
      </c>
      <c r="E192" s="39" t="s">
        <v>538</v>
      </c>
      <c r="F192" s="40">
        <v>9780822393498</v>
      </c>
      <c r="G192" s="40">
        <v>9780822348610</v>
      </c>
      <c r="H192" s="41" t="s">
        <v>539</v>
      </c>
      <c r="I192" s="20" t="s">
        <v>19</v>
      </c>
      <c r="J192" s="36" t="s">
        <v>20</v>
      </c>
      <c r="K192" s="36" t="s">
        <v>138</v>
      </c>
      <c r="L192" s="36" t="s">
        <v>44</v>
      </c>
      <c r="M192" s="29"/>
      <c r="N192" s="29"/>
      <c r="O192" s="36"/>
    </row>
    <row r="193" spans="1:15">
      <c r="A193" s="29" t="s">
        <v>96</v>
      </c>
      <c r="B193" s="38">
        <v>2011</v>
      </c>
      <c r="C193" s="38">
        <v>2011</v>
      </c>
      <c r="D193" s="29" t="s">
        <v>540</v>
      </c>
      <c r="E193" s="39" t="s">
        <v>541</v>
      </c>
      <c r="F193" s="40">
        <v>9780822394648</v>
      </c>
      <c r="G193" s="40">
        <v>9780822350910</v>
      </c>
      <c r="H193" s="41" t="str">
        <f>HYPERLINK("http://dx.doi.org/10.1215/9780822394648","http://dx.doi.org/10.1215/9780822394648")</f>
        <v>http://dx.doi.org/10.1215/9780822394648</v>
      </c>
      <c r="I193" s="20" t="s">
        <v>19</v>
      </c>
      <c r="J193" s="36" t="s">
        <v>27</v>
      </c>
      <c r="K193" s="36" t="s">
        <v>48</v>
      </c>
      <c r="L193" s="36" t="s">
        <v>26</v>
      </c>
      <c r="M193" s="29"/>
      <c r="N193" s="29"/>
      <c r="O193" s="36"/>
    </row>
    <row r="194" spans="1:15">
      <c r="A194" s="29"/>
      <c r="B194" s="38">
        <v>2011</v>
      </c>
      <c r="C194" s="38">
        <v>2011</v>
      </c>
      <c r="D194" s="29" t="s">
        <v>542</v>
      </c>
      <c r="E194" s="39" t="s">
        <v>543</v>
      </c>
      <c r="F194" s="40">
        <v>9780822393856</v>
      </c>
      <c r="G194" s="40">
        <v>9780822349372</v>
      </c>
      <c r="H194" s="41" t="s">
        <v>544</v>
      </c>
      <c r="I194" s="20" t="s">
        <v>19</v>
      </c>
      <c r="J194" s="36" t="s">
        <v>27</v>
      </c>
      <c r="K194" s="36" t="s">
        <v>246</v>
      </c>
      <c r="L194" s="36" t="s">
        <v>26</v>
      </c>
      <c r="M194" s="29"/>
      <c r="N194" s="29"/>
      <c r="O194" s="36"/>
    </row>
    <row r="195" spans="1:15">
      <c r="A195" s="29" t="s">
        <v>96</v>
      </c>
      <c r="B195" s="38">
        <v>2011</v>
      </c>
      <c r="C195" s="38">
        <v>2011</v>
      </c>
      <c r="D195" s="29" t="s">
        <v>545</v>
      </c>
      <c r="E195" s="39" t="s">
        <v>546</v>
      </c>
      <c r="F195" s="40">
        <v>9780822394242</v>
      </c>
      <c r="G195" s="40">
        <v>9780822350040</v>
      </c>
      <c r="H195" s="41" t="str">
        <f>HYPERLINK("http://dx.doi.org/10.1215/9780822394242","http://dx.doi.org/10.1215/9780822394242")</f>
        <v>http://dx.doi.org/10.1215/9780822394242</v>
      </c>
      <c r="I195" s="20" t="s">
        <v>19</v>
      </c>
      <c r="J195" s="36" t="s">
        <v>20</v>
      </c>
      <c r="K195" s="36" t="s">
        <v>146</v>
      </c>
      <c r="L195" s="36" t="s">
        <v>192</v>
      </c>
      <c r="M195" s="29"/>
      <c r="N195" s="29"/>
      <c r="O195" s="36"/>
    </row>
    <row r="196" spans="1:15">
      <c r="A196" s="29"/>
      <c r="B196" s="38">
        <v>2011</v>
      </c>
      <c r="C196" s="38">
        <v>2011</v>
      </c>
      <c r="D196" s="29" t="s">
        <v>547</v>
      </c>
      <c r="E196" s="39" t="s">
        <v>548</v>
      </c>
      <c r="F196" s="40">
        <v>9780822394211</v>
      </c>
      <c r="G196" s="40">
        <v>9780822350019</v>
      </c>
      <c r="H196" s="41" t="s">
        <v>549</v>
      </c>
      <c r="I196" s="20" t="s">
        <v>19</v>
      </c>
      <c r="J196" s="36" t="s">
        <v>26</v>
      </c>
      <c r="K196" s="36" t="s">
        <v>20</v>
      </c>
      <c r="L196" s="36" t="s">
        <v>65</v>
      </c>
      <c r="M196" s="29"/>
      <c r="N196" s="29"/>
      <c r="O196" s="36"/>
    </row>
    <row r="197" spans="1:15">
      <c r="A197" s="29"/>
      <c r="B197" s="38">
        <v>2011</v>
      </c>
      <c r="C197" s="38">
        <v>2011</v>
      </c>
      <c r="D197" s="29" t="s">
        <v>550</v>
      </c>
      <c r="E197" s="39" t="s">
        <v>551</v>
      </c>
      <c r="F197" s="40">
        <v>9780822394143</v>
      </c>
      <c r="G197" s="40">
        <v>9780822349952</v>
      </c>
      <c r="H197" s="41" t="str">
        <f>HYPERLINK("http://dx.doi.org/10.1215/9780822394143","http://dx.doi.org/10.1215/9780822394143")</f>
        <v>http://dx.doi.org/10.1215/9780822394143</v>
      </c>
      <c r="I197" s="20" t="s">
        <v>19</v>
      </c>
      <c r="J197" s="36" t="s">
        <v>20</v>
      </c>
      <c r="K197" s="36" t="s">
        <v>44</v>
      </c>
      <c r="L197" s="36" t="s">
        <v>56</v>
      </c>
      <c r="M197" s="29"/>
      <c r="N197" s="29"/>
      <c r="O197" s="36"/>
    </row>
    <row r="198" spans="1:15">
      <c r="A198" s="29" t="s">
        <v>96</v>
      </c>
      <c r="B198" s="38">
        <v>2011</v>
      </c>
      <c r="C198" s="38">
        <v>2011</v>
      </c>
      <c r="D198" s="29" t="s">
        <v>291</v>
      </c>
      <c r="E198" s="39" t="s">
        <v>552</v>
      </c>
      <c r="F198" s="40">
        <v>9780822394617</v>
      </c>
      <c r="G198" s="40">
        <v>9780822350897</v>
      </c>
      <c r="H198" s="41" t="str">
        <f>HYPERLINK("http://dx.doi.org/10.1215/9780822394617","http://dx.doi.org/10.1215/9780822394617")</f>
        <v>http://dx.doi.org/10.1215/9780822394617</v>
      </c>
      <c r="I198" s="20" t="s">
        <v>19</v>
      </c>
      <c r="J198" s="36" t="s">
        <v>55</v>
      </c>
      <c r="K198" s="36" t="s">
        <v>20</v>
      </c>
      <c r="L198" s="36" t="s">
        <v>21</v>
      </c>
      <c r="M198" s="29"/>
      <c r="N198" s="29"/>
      <c r="O198" s="36"/>
    </row>
    <row r="199" spans="1:15">
      <c r="A199" s="29"/>
      <c r="B199" s="38">
        <v>2011</v>
      </c>
      <c r="C199" s="38">
        <v>2011</v>
      </c>
      <c r="D199" s="29" t="s">
        <v>553</v>
      </c>
      <c r="E199" s="39" t="s">
        <v>554</v>
      </c>
      <c r="F199" s="40">
        <v>9780822393641</v>
      </c>
      <c r="G199" s="40">
        <v>9780822348917</v>
      </c>
      <c r="H199" s="41" t="str">
        <f>HYPERLINK("http://dx.doi.org/10.1215/9780822393641","http://dx.doi.org/10.1215/9780822393641")</f>
        <v>http://dx.doi.org/10.1215/9780822393641</v>
      </c>
      <c r="I199" s="20" t="s">
        <v>19</v>
      </c>
      <c r="J199" s="36" t="s">
        <v>100</v>
      </c>
      <c r="K199" s="36" t="s">
        <v>82</v>
      </c>
      <c r="L199" s="36" t="s">
        <v>20</v>
      </c>
      <c r="M199" s="29"/>
      <c r="N199" s="29"/>
      <c r="O199" s="36"/>
    </row>
    <row r="200" spans="1:15">
      <c r="A200" s="29"/>
      <c r="B200" s="38">
        <v>2011</v>
      </c>
      <c r="C200" s="38">
        <v>2011</v>
      </c>
      <c r="D200" s="29" t="s">
        <v>555</v>
      </c>
      <c r="E200" s="39" t="s">
        <v>556</v>
      </c>
      <c r="F200" s="40">
        <v>9780822393740</v>
      </c>
      <c r="G200" s="40">
        <v>9780822348979</v>
      </c>
      <c r="H200" s="41" t="s">
        <v>557</v>
      </c>
      <c r="I200" s="20" t="s">
        <v>19</v>
      </c>
      <c r="J200" s="36" t="s">
        <v>82</v>
      </c>
      <c r="K200" s="36" t="s">
        <v>20</v>
      </c>
      <c r="L200" s="36" t="s">
        <v>35</v>
      </c>
      <c r="M200" s="29"/>
      <c r="N200" s="29"/>
      <c r="O200" s="36"/>
    </row>
    <row r="201" spans="1:15">
      <c r="A201" s="29"/>
      <c r="B201" s="38">
        <v>2011</v>
      </c>
      <c r="C201" s="38">
        <v>2011</v>
      </c>
      <c r="D201" s="29" t="s">
        <v>36</v>
      </c>
      <c r="E201" s="39" t="s">
        <v>558</v>
      </c>
      <c r="F201" s="40">
        <v>9780822393382</v>
      </c>
      <c r="G201" s="40">
        <v>9780822348382</v>
      </c>
      <c r="H201" s="41" t="str">
        <f>HYPERLINK("http://dx.doi.org/10.1215/9780822393382","http://dx.doi.org/10.1215/9780822393382")</f>
        <v>http://dx.doi.org/10.1215/9780822393382</v>
      </c>
      <c r="I201" s="20" t="s">
        <v>19</v>
      </c>
      <c r="J201" s="36" t="s">
        <v>39</v>
      </c>
      <c r="K201" s="36" t="s">
        <v>48</v>
      </c>
      <c r="L201" s="36" t="s">
        <v>20</v>
      </c>
      <c r="M201" s="29"/>
      <c r="N201" s="29"/>
      <c r="O201" s="36"/>
    </row>
    <row r="202" spans="1:15">
      <c r="A202" s="29"/>
      <c r="B202" s="38">
        <v>2011</v>
      </c>
      <c r="C202" s="38">
        <v>2011</v>
      </c>
      <c r="D202" s="29" t="s">
        <v>559</v>
      </c>
      <c r="E202" s="39" t="s">
        <v>560</v>
      </c>
      <c r="F202" s="40">
        <v>9780822393849</v>
      </c>
      <c r="G202" s="40">
        <v>9780822349365</v>
      </c>
      <c r="H202" s="41" t="s">
        <v>561</v>
      </c>
      <c r="I202" s="20" t="s">
        <v>19</v>
      </c>
      <c r="J202" s="36" t="s">
        <v>111</v>
      </c>
      <c r="K202" s="36" t="s">
        <v>20</v>
      </c>
      <c r="L202" s="36" t="s">
        <v>65</v>
      </c>
      <c r="M202" s="29"/>
      <c r="N202" s="29"/>
      <c r="O202" s="36"/>
    </row>
    <row r="203" spans="1:15">
      <c r="A203" s="29" t="s">
        <v>96</v>
      </c>
      <c r="B203" s="38">
        <v>2011</v>
      </c>
      <c r="C203" s="38">
        <v>2011</v>
      </c>
      <c r="D203" s="29" t="s">
        <v>562</v>
      </c>
      <c r="E203" s="39" t="s">
        <v>563</v>
      </c>
      <c r="F203" s="40">
        <v>9780822393719</v>
      </c>
      <c r="G203" s="40">
        <v>9780822348948</v>
      </c>
      <c r="H203" s="41" t="s">
        <v>564</v>
      </c>
      <c r="I203" s="20" t="s">
        <v>19</v>
      </c>
      <c r="J203" s="36" t="s">
        <v>20</v>
      </c>
      <c r="K203" s="36" t="s">
        <v>44</v>
      </c>
      <c r="L203" s="36" t="s">
        <v>353</v>
      </c>
      <c r="M203" s="29"/>
      <c r="N203" s="29"/>
      <c r="O203" s="36"/>
    </row>
    <row r="204" spans="1:15">
      <c r="A204" s="29" t="s">
        <v>96</v>
      </c>
      <c r="B204" s="38">
        <v>2011</v>
      </c>
      <c r="C204" s="38">
        <v>2011</v>
      </c>
      <c r="D204" s="29" t="s">
        <v>565</v>
      </c>
      <c r="E204" s="39" t="s">
        <v>566</v>
      </c>
      <c r="F204" s="40">
        <v>9780822394723</v>
      </c>
      <c r="G204" s="40">
        <v>9780822350965</v>
      </c>
      <c r="H204" s="41" t="s">
        <v>567</v>
      </c>
      <c r="I204" s="20" t="s">
        <v>19</v>
      </c>
      <c r="J204" s="36" t="s">
        <v>20</v>
      </c>
      <c r="K204" s="36" t="s">
        <v>70</v>
      </c>
      <c r="L204" s="36" t="s">
        <v>95</v>
      </c>
      <c r="M204" s="29"/>
      <c r="N204" s="29"/>
      <c r="O204" s="36"/>
    </row>
    <row r="205" spans="1:15">
      <c r="A205" s="29"/>
      <c r="B205" s="38">
        <v>2011</v>
      </c>
      <c r="C205" s="38">
        <v>2011</v>
      </c>
      <c r="D205" s="29" t="s">
        <v>568</v>
      </c>
      <c r="E205" s="39" t="s">
        <v>569</v>
      </c>
      <c r="F205" s="40">
        <v>9780822394440</v>
      </c>
      <c r="G205" s="40">
        <v>9780822350552</v>
      </c>
      <c r="H205" s="41" t="s">
        <v>570</v>
      </c>
      <c r="I205" s="20" t="s">
        <v>19</v>
      </c>
      <c r="J205" s="36" t="s">
        <v>111</v>
      </c>
      <c r="K205" s="36" t="s">
        <v>20</v>
      </c>
      <c r="L205" s="36" t="s">
        <v>35</v>
      </c>
      <c r="M205" s="29"/>
      <c r="N205" s="29"/>
      <c r="O205" s="36"/>
    </row>
    <row r="206" spans="1:15">
      <c r="A206" s="29"/>
      <c r="B206" s="38">
        <v>2011</v>
      </c>
      <c r="C206" s="38">
        <v>2011</v>
      </c>
      <c r="D206" s="29" t="s">
        <v>571</v>
      </c>
      <c r="E206" s="39" t="s">
        <v>572</v>
      </c>
      <c r="F206" s="40">
        <v>9780822394358</v>
      </c>
      <c r="G206" s="40">
        <v>9780822350286</v>
      </c>
      <c r="H206" s="41" t="s">
        <v>573</v>
      </c>
      <c r="I206" s="20" t="s">
        <v>19</v>
      </c>
      <c r="J206" s="36" t="s">
        <v>27</v>
      </c>
      <c r="K206" s="36" t="s">
        <v>167</v>
      </c>
      <c r="L206" s="36" t="s">
        <v>26</v>
      </c>
      <c r="M206" s="29"/>
      <c r="N206" s="29"/>
      <c r="O206" s="36"/>
    </row>
    <row r="207" spans="1:15">
      <c r="A207" s="29"/>
      <c r="B207" s="38">
        <v>2011</v>
      </c>
      <c r="C207" s="38">
        <v>2011</v>
      </c>
      <c r="D207" s="29" t="s">
        <v>574</v>
      </c>
      <c r="E207" s="39" t="s">
        <v>575</v>
      </c>
      <c r="F207" s="40">
        <v>9780822393948</v>
      </c>
      <c r="G207" s="40">
        <v>9780822349419</v>
      </c>
      <c r="H207" s="41" t="str">
        <f>HYPERLINK("http://dx.doi.org/10.1215/9780822393948","http://dx.doi.org/10.1215/9780822393948")</f>
        <v>http://dx.doi.org/10.1215/9780822393948</v>
      </c>
      <c r="I207" s="20" t="s">
        <v>19</v>
      </c>
      <c r="J207" s="36" t="s">
        <v>20</v>
      </c>
      <c r="K207" s="36" t="s">
        <v>21</v>
      </c>
      <c r="L207" s="36" t="s">
        <v>576</v>
      </c>
      <c r="M207" s="29"/>
      <c r="N207" s="29"/>
      <c r="O207" s="36"/>
    </row>
    <row r="208" spans="1:15">
      <c r="A208" s="29" t="s">
        <v>96</v>
      </c>
      <c r="B208" s="38">
        <v>2011</v>
      </c>
      <c r="C208" s="38">
        <v>2011</v>
      </c>
      <c r="D208" s="29" t="s">
        <v>577</v>
      </c>
      <c r="E208" s="39" t="s">
        <v>578</v>
      </c>
      <c r="F208" s="40">
        <v>9780822393887</v>
      </c>
      <c r="G208" s="40">
        <v>9780822349303</v>
      </c>
      <c r="H208" s="41" t="str">
        <f>HYPERLINK("http://dx.doi.org/10.1215/9780822393887","http://dx.doi.org/10.1215/9780822393887")</f>
        <v>http://dx.doi.org/10.1215/9780822393887</v>
      </c>
      <c r="I208" s="20" t="s">
        <v>19</v>
      </c>
      <c r="J208" s="36" t="s">
        <v>146</v>
      </c>
      <c r="K208" s="36" t="s">
        <v>20</v>
      </c>
      <c r="L208" s="36" t="s">
        <v>56</v>
      </c>
      <c r="M208" s="29"/>
      <c r="N208" s="29"/>
      <c r="O208" s="36"/>
    </row>
    <row r="209" spans="1:15">
      <c r="A209" s="29"/>
      <c r="B209" s="38">
        <v>2011</v>
      </c>
      <c r="C209" s="38">
        <v>2011</v>
      </c>
      <c r="D209" s="29" t="s">
        <v>579</v>
      </c>
      <c r="E209" s="39" t="s">
        <v>580</v>
      </c>
      <c r="F209" s="40">
        <v>9780822393337</v>
      </c>
      <c r="G209" s="40">
        <v>9780822348337</v>
      </c>
      <c r="H209" s="41" t="str">
        <f>HYPERLINK("http://dx.doi.org/10.1215/9780822393337","http://dx.doi.org/10.1215/9780822393337")</f>
        <v>http://dx.doi.org/10.1215/9780822393337</v>
      </c>
      <c r="I209" s="20" t="s">
        <v>19</v>
      </c>
      <c r="J209" s="36" t="s">
        <v>27</v>
      </c>
      <c r="K209" s="36" t="s">
        <v>35</v>
      </c>
      <c r="L209" s="36" t="s">
        <v>367</v>
      </c>
      <c r="M209" s="29"/>
      <c r="N209" s="29"/>
      <c r="O209" s="36"/>
    </row>
    <row r="210" spans="1:15">
      <c r="A210" s="29"/>
      <c r="B210" s="38">
        <v>2011</v>
      </c>
      <c r="C210" s="38">
        <v>2011</v>
      </c>
      <c r="D210" s="29" t="s">
        <v>581</v>
      </c>
      <c r="E210" s="39" t="s">
        <v>582</v>
      </c>
      <c r="F210" s="40">
        <v>9780822394402</v>
      </c>
      <c r="G210" s="40">
        <v>9780822350330</v>
      </c>
      <c r="H210" s="41" t="str">
        <f>HYPERLINK("http://dx.doi.org/10.1215/9780822394402","http://dx.doi.org/10.1215/9780822394402")</f>
        <v>http://dx.doi.org/10.1215/9780822394402</v>
      </c>
      <c r="I210" s="20" t="s">
        <v>19</v>
      </c>
      <c r="J210" s="36" t="s">
        <v>44</v>
      </c>
      <c r="K210" s="36" t="s">
        <v>20</v>
      </c>
      <c r="L210" s="36" t="s">
        <v>48</v>
      </c>
      <c r="M210" s="29"/>
      <c r="N210" s="29"/>
      <c r="O210" s="36"/>
    </row>
    <row r="211" spans="1:15">
      <c r="A211" s="29"/>
      <c r="B211" s="38">
        <v>2011</v>
      </c>
      <c r="C211" s="38">
        <v>2011</v>
      </c>
      <c r="D211" s="29" t="s">
        <v>583</v>
      </c>
      <c r="E211" s="39" t="s">
        <v>584</v>
      </c>
      <c r="F211" s="40">
        <v>9780822393351</v>
      </c>
      <c r="G211" s="40">
        <v>9780822348351</v>
      </c>
      <c r="H211" s="41" t="s">
        <v>585</v>
      </c>
      <c r="I211" s="20" t="s">
        <v>19</v>
      </c>
      <c r="J211" s="36" t="s">
        <v>167</v>
      </c>
      <c r="K211" s="36" t="s">
        <v>20</v>
      </c>
      <c r="L211" s="36" t="s">
        <v>26</v>
      </c>
      <c r="M211" s="29"/>
      <c r="N211" s="29"/>
      <c r="O211" s="36"/>
    </row>
    <row r="212" spans="1:15">
      <c r="A212" s="29"/>
      <c r="B212" s="38">
        <v>2011</v>
      </c>
      <c r="C212" s="38">
        <v>2011</v>
      </c>
      <c r="D212" s="29" t="s">
        <v>586</v>
      </c>
      <c r="E212" s="39" t="s">
        <v>587</v>
      </c>
      <c r="F212" s="40">
        <v>9780822393818</v>
      </c>
      <c r="G212" s="40">
        <v>9780822349334</v>
      </c>
      <c r="H212" s="41" t="s">
        <v>588</v>
      </c>
      <c r="I212" s="20" t="s">
        <v>19</v>
      </c>
      <c r="J212" s="36" t="s">
        <v>20</v>
      </c>
      <c r="K212" s="36" t="s">
        <v>26</v>
      </c>
      <c r="L212" s="36" t="s">
        <v>146</v>
      </c>
      <c r="M212" s="29"/>
      <c r="N212" s="29"/>
      <c r="O212" s="36"/>
    </row>
    <row r="213" spans="1:15">
      <c r="A213" s="29"/>
      <c r="B213" s="38">
        <v>2011</v>
      </c>
      <c r="C213" s="38">
        <v>2011</v>
      </c>
      <c r="D213" s="29" t="s">
        <v>589</v>
      </c>
      <c r="E213" s="39" t="s">
        <v>590</v>
      </c>
      <c r="F213" s="40">
        <v>9780822394365</v>
      </c>
      <c r="G213" s="40">
        <v>9780822350293</v>
      </c>
      <c r="H213" s="41" t="str">
        <f>HYPERLINK("http://dx.doi.org/10.1215/9780822394365","http://dx.doi.org/10.1215/9780822394365")</f>
        <v>http://dx.doi.org/10.1215/9780822394365</v>
      </c>
      <c r="I213" s="20" t="s">
        <v>19</v>
      </c>
      <c r="J213" s="36" t="s">
        <v>246</v>
      </c>
      <c r="K213" s="36" t="s">
        <v>20</v>
      </c>
      <c r="L213" s="36" t="s">
        <v>43</v>
      </c>
      <c r="M213" s="29"/>
      <c r="N213" s="29"/>
      <c r="O213" s="36"/>
    </row>
    <row r="214" spans="1:15">
      <c r="A214" s="29"/>
      <c r="B214" s="38">
        <v>2011</v>
      </c>
      <c r="C214" s="38">
        <v>2011</v>
      </c>
      <c r="D214" s="29" t="s">
        <v>591</v>
      </c>
      <c r="E214" s="39" t="s">
        <v>592</v>
      </c>
      <c r="F214" s="40">
        <v>9780822394075</v>
      </c>
      <c r="G214" s="40">
        <v>9780822349709</v>
      </c>
      <c r="H214" s="41" t="s">
        <v>593</v>
      </c>
      <c r="I214" s="20" t="s">
        <v>19</v>
      </c>
      <c r="J214" s="36" t="s">
        <v>48</v>
      </c>
      <c r="K214" s="36" t="s">
        <v>27</v>
      </c>
      <c r="L214" s="36" t="s">
        <v>20</v>
      </c>
      <c r="M214" s="29"/>
      <c r="N214" s="29"/>
      <c r="O214" s="36"/>
    </row>
    <row r="215" spans="1:15">
      <c r="A215" s="29"/>
      <c r="B215" s="38">
        <v>2011</v>
      </c>
      <c r="C215" s="38">
        <v>2011</v>
      </c>
      <c r="D215" s="29" t="s">
        <v>594</v>
      </c>
      <c r="E215" s="39" t="s">
        <v>595</v>
      </c>
      <c r="F215" s="40">
        <v>9780822393900</v>
      </c>
      <c r="G215" s="40">
        <v>9780822349266</v>
      </c>
      <c r="H215" s="41" t="str">
        <f>HYPERLINK("http://dx.doi.org/10.1215/9780822393900","http://dx.doi.org/10.1215/9780822393900")</f>
        <v>http://dx.doi.org/10.1215/9780822393900</v>
      </c>
      <c r="I215" s="20" t="s">
        <v>19</v>
      </c>
      <c r="J215" s="36" t="s">
        <v>27</v>
      </c>
      <c r="K215" s="36" t="s">
        <v>246</v>
      </c>
      <c r="L215" s="36" t="s">
        <v>21</v>
      </c>
      <c r="M215" s="29"/>
      <c r="N215" s="29"/>
      <c r="O215" s="36"/>
    </row>
    <row r="216" spans="1:15">
      <c r="A216" s="29"/>
      <c r="B216" s="38">
        <v>2011</v>
      </c>
      <c r="C216" s="38">
        <v>2011</v>
      </c>
      <c r="D216" s="29" t="s">
        <v>596</v>
      </c>
      <c r="E216" s="39" t="s">
        <v>597</v>
      </c>
      <c r="F216" s="40">
        <v>9780822394495</v>
      </c>
      <c r="G216" s="40">
        <v>9780822350576</v>
      </c>
      <c r="H216" s="41" t="s">
        <v>598</v>
      </c>
      <c r="I216" s="20" t="s">
        <v>19</v>
      </c>
      <c r="J216" s="36" t="s">
        <v>20</v>
      </c>
      <c r="K216" s="36" t="s">
        <v>246</v>
      </c>
      <c r="L216" s="36" t="s">
        <v>48</v>
      </c>
      <c r="M216" s="29"/>
      <c r="N216" s="29"/>
      <c r="O216" s="36"/>
    </row>
    <row r="217" spans="1:15">
      <c r="A217" s="29" t="s">
        <v>96</v>
      </c>
      <c r="B217" s="38">
        <v>2011</v>
      </c>
      <c r="C217" s="38">
        <v>2011</v>
      </c>
      <c r="D217" s="29" t="s">
        <v>599</v>
      </c>
      <c r="E217" s="39" t="s">
        <v>600</v>
      </c>
      <c r="F217" s="40">
        <v>9780822393702</v>
      </c>
      <c r="G217" s="40">
        <v>9780822348931</v>
      </c>
      <c r="H217" s="41" t="s">
        <v>601</v>
      </c>
      <c r="I217" s="20" t="s">
        <v>19</v>
      </c>
      <c r="J217" s="36" t="s">
        <v>20</v>
      </c>
      <c r="K217" s="36" t="s">
        <v>26</v>
      </c>
      <c r="L217" s="36"/>
      <c r="M217" s="29"/>
      <c r="N217" s="29"/>
      <c r="O217" s="36"/>
    </row>
    <row r="218" spans="1:15">
      <c r="A218" s="29"/>
      <c r="B218" s="38">
        <v>2011</v>
      </c>
      <c r="C218" s="38">
        <v>2011</v>
      </c>
      <c r="D218" s="29" t="s">
        <v>602</v>
      </c>
      <c r="E218" s="39" t="s">
        <v>603</v>
      </c>
      <c r="F218" s="40">
        <v>9780822394280</v>
      </c>
      <c r="G218" s="40">
        <v>9780822350217</v>
      </c>
      <c r="H218" s="41" t="str">
        <f>HYPERLINK("http://dx.doi.org/10.1215/9780822394280","http://dx.doi.org/10.1215/9780822394280")</f>
        <v>http://dx.doi.org/10.1215/9780822394280</v>
      </c>
      <c r="I218" s="20" t="s">
        <v>19</v>
      </c>
      <c r="J218" s="36" t="s">
        <v>192</v>
      </c>
      <c r="K218" s="36" t="s">
        <v>20</v>
      </c>
      <c r="L218" s="36" t="s">
        <v>488</v>
      </c>
      <c r="M218" s="29"/>
      <c r="N218" s="29"/>
      <c r="O218" s="36"/>
    </row>
    <row r="219" spans="1:15">
      <c r="A219" s="29"/>
      <c r="B219" s="38">
        <v>2011</v>
      </c>
      <c r="C219" s="38">
        <v>2011</v>
      </c>
      <c r="D219" s="29" t="s">
        <v>604</v>
      </c>
      <c r="E219" s="39" t="s">
        <v>605</v>
      </c>
      <c r="F219" s="40">
        <v>9780822391678</v>
      </c>
      <c r="G219" s="40">
        <v>9780822346623</v>
      </c>
      <c r="H219" s="41" t="s">
        <v>606</v>
      </c>
      <c r="I219" s="20" t="s">
        <v>19</v>
      </c>
      <c r="J219" s="36" t="s">
        <v>22</v>
      </c>
      <c r="K219" s="36" t="s">
        <v>65</v>
      </c>
      <c r="L219" s="36" t="s">
        <v>20</v>
      </c>
      <c r="M219" s="29"/>
      <c r="N219" s="29"/>
      <c r="O219" s="36"/>
    </row>
    <row r="220" spans="1:15">
      <c r="A220" s="29"/>
      <c r="B220" s="38">
        <v>2011</v>
      </c>
      <c r="C220" s="38">
        <v>2011</v>
      </c>
      <c r="D220" s="29" t="s">
        <v>607</v>
      </c>
      <c r="E220" s="39" t="s">
        <v>608</v>
      </c>
      <c r="F220" s="40">
        <v>9780822393962</v>
      </c>
      <c r="G220" s="40">
        <v>9780822349624</v>
      </c>
      <c r="H220" s="41" t="s">
        <v>609</v>
      </c>
      <c r="I220" s="20" t="s">
        <v>19</v>
      </c>
      <c r="J220" s="36" t="s">
        <v>20</v>
      </c>
      <c r="K220" s="36" t="s">
        <v>246</v>
      </c>
      <c r="L220" s="36" t="s">
        <v>27</v>
      </c>
      <c r="M220" s="29"/>
      <c r="N220" s="29"/>
      <c r="O220" s="36"/>
    </row>
    <row r="221" spans="1:15">
      <c r="A221" s="29" t="s">
        <v>96</v>
      </c>
      <c r="B221" s="38">
        <v>2010</v>
      </c>
      <c r="C221" s="38">
        <v>2010</v>
      </c>
      <c r="D221" s="29" t="s">
        <v>610</v>
      </c>
      <c r="E221" s="39" t="s">
        <v>611</v>
      </c>
      <c r="F221" s="40">
        <v>9780822393290</v>
      </c>
      <c r="G221" s="40">
        <v>9780822348191</v>
      </c>
      <c r="H221" s="41" t="s">
        <v>612</v>
      </c>
      <c r="I221" s="20" t="s">
        <v>19</v>
      </c>
      <c r="J221" s="36" t="s">
        <v>153</v>
      </c>
      <c r="K221" s="36" t="s">
        <v>20</v>
      </c>
      <c r="L221" s="36" t="s">
        <v>26</v>
      </c>
      <c r="M221" s="29"/>
      <c r="N221" s="29"/>
      <c r="O221" s="36"/>
    </row>
    <row r="222" spans="1:15">
      <c r="A222" s="29" t="s">
        <v>96</v>
      </c>
      <c r="B222" s="38">
        <v>2010</v>
      </c>
      <c r="C222" s="38">
        <v>2010</v>
      </c>
      <c r="D222" s="29" t="s">
        <v>613</v>
      </c>
      <c r="E222" s="39" t="s">
        <v>614</v>
      </c>
      <c r="F222" s="40">
        <v>9780822393559</v>
      </c>
      <c r="G222" s="40" t="s">
        <v>615</v>
      </c>
      <c r="H222" s="41" t="str">
        <f>HYPERLINK("http://dx.doi.org/10.1215/9780822393559","http://dx.doi.org/10.1215/9780822393559")</f>
        <v>http://dx.doi.org/10.1215/9780822393559</v>
      </c>
      <c r="I222" s="20" t="s">
        <v>19</v>
      </c>
      <c r="J222" s="36" t="s">
        <v>160</v>
      </c>
      <c r="K222" s="36" t="s">
        <v>20</v>
      </c>
      <c r="L222" s="36" t="s">
        <v>56</v>
      </c>
      <c r="M222" s="29"/>
      <c r="N222" s="45"/>
      <c r="O222" s="36"/>
    </row>
    <row r="223" spans="1:15">
      <c r="A223" s="29" t="s">
        <v>96</v>
      </c>
      <c r="B223" s="38">
        <v>2010</v>
      </c>
      <c r="C223" s="38">
        <v>2010</v>
      </c>
      <c r="D223" s="29" t="s">
        <v>616</v>
      </c>
      <c r="E223" s="39" t="s">
        <v>617</v>
      </c>
      <c r="F223" s="40">
        <v>9780822393146</v>
      </c>
      <c r="G223" s="40">
        <v>9780822347880</v>
      </c>
      <c r="H223" s="41" t="str">
        <f>HYPERLINK("http://dx.doi.org/10.1215/9780822393146","http://dx.doi.org/10.1215/9780822393146")</f>
        <v>http://dx.doi.org/10.1215/9780822393146</v>
      </c>
      <c r="I223" s="20" t="s">
        <v>19</v>
      </c>
      <c r="J223" s="36" t="s">
        <v>192</v>
      </c>
      <c r="K223" s="36" t="s">
        <v>65</v>
      </c>
      <c r="L223" s="36" t="s">
        <v>20</v>
      </c>
      <c r="M223" s="29"/>
      <c r="N223" s="29"/>
      <c r="O223" s="36"/>
    </row>
    <row r="224" spans="1:15">
      <c r="A224" s="29"/>
      <c r="B224" s="38">
        <v>2010</v>
      </c>
      <c r="C224" s="38">
        <v>2010</v>
      </c>
      <c r="D224" s="29" t="s">
        <v>618</v>
      </c>
      <c r="E224" s="39" t="s">
        <v>619</v>
      </c>
      <c r="F224" s="40">
        <v>9780822392637</v>
      </c>
      <c r="G224" s="40">
        <v>9780822346685</v>
      </c>
      <c r="H224" s="41" t="str">
        <f>HYPERLINK("http://dx.doi.org/10.1215/9780822392637","http://dx.doi.org/10.1215/9780822392637")</f>
        <v>http://dx.doi.org/10.1215/9780822392637</v>
      </c>
      <c r="I224" s="20" t="s">
        <v>19</v>
      </c>
      <c r="J224" s="36" t="s">
        <v>168</v>
      </c>
      <c r="K224" s="36" t="s">
        <v>27</v>
      </c>
      <c r="L224" s="36" t="s">
        <v>167</v>
      </c>
      <c r="M224" s="29"/>
      <c r="N224" s="29"/>
      <c r="O224" s="36"/>
    </row>
    <row r="225" spans="1:15">
      <c r="A225" s="29"/>
      <c r="B225" s="38">
        <v>2010</v>
      </c>
      <c r="C225" s="38">
        <v>2010</v>
      </c>
      <c r="D225" s="29" t="s">
        <v>620</v>
      </c>
      <c r="E225" s="39" t="s">
        <v>621</v>
      </c>
      <c r="F225" s="40">
        <v>9780822391999</v>
      </c>
      <c r="G225" s="40">
        <v>9780822342472</v>
      </c>
      <c r="H225" s="41" t="s">
        <v>622</v>
      </c>
      <c r="I225" s="20" t="s">
        <v>19</v>
      </c>
      <c r="J225" s="36" t="s">
        <v>138</v>
      </c>
      <c r="K225" s="36" t="s">
        <v>20</v>
      </c>
      <c r="L225" s="36" t="s">
        <v>48</v>
      </c>
      <c r="M225" s="29" t="s">
        <v>623</v>
      </c>
      <c r="N225" s="29"/>
      <c r="O225" s="36"/>
    </row>
    <row r="226" spans="1:15">
      <c r="A226" s="29"/>
      <c r="B226" s="38">
        <v>2010</v>
      </c>
      <c r="C226" s="38">
        <v>2010</v>
      </c>
      <c r="D226" s="29" t="s">
        <v>624</v>
      </c>
      <c r="E226" s="39" t="s">
        <v>625</v>
      </c>
      <c r="F226" s="40">
        <v>9780822392590</v>
      </c>
      <c r="G226" s="40">
        <v>9780822346586</v>
      </c>
      <c r="H226" s="41" t="str">
        <f>HYPERLINK("http://dx.doi.org/10.1215/9780822392590","http://dx.doi.org/10.1215/9780822392590")</f>
        <v>http://dx.doi.org/10.1215/9780822392590</v>
      </c>
      <c r="I226" s="20" t="s">
        <v>19</v>
      </c>
      <c r="J226" s="36" t="s">
        <v>20</v>
      </c>
      <c r="K226" s="36" t="s">
        <v>60</v>
      </c>
      <c r="L226" s="36" t="s">
        <v>43</v>
      </c>
      <c r="M226" s="29" t="s">
        <v>626</v>
      </c>
      <c r="N226" s="29"/>
      <c r="O226" s="36"/>
    </row>
    <row r="227" spans="1:15">
      <c r="A227" s="29"/>
      <c r="B227" s="38">
        <v>2010</v>
      </c>
      <c r="C227" s="38">
        <v>2010</v>
      </c>
      <c r="D227" s="29" t="s">
        <v>627</v>
      </c>
      <c r="E227" s="39" t="s">
        <v>628</v>
      </c>
      <c r="F227" s="40">
        <v>9780822391005</v>
      </c>
      <c r="G227" s="40">
        <v>9780822345008</v>
      </c>
      <c r="H227" s="41" t="str">
        <f>HYPERLINK("http://dx.doi.org/10.1215/9780822391005","http://dx.doi.org/10.1215/9780822391005")</f>
        <v>http://dx.doi.org/10.1215/9780822391005</v>
      </c>
      <c r="I227" s="20" t="s">
        <v>19</v>
      </c>
      <c r="J227" s="36" t="s">
        <v>20</v>
      </c>
      <c r="K227" s="36" t="s">
        <v>153</v>
      </c>
      <c r="L227" s="36" t="s">
        <v>138</v>
      </c>
      <c r="M227" s="29" t="s">
        <v>626</v>
      </c>
      <c r="N227" s="29"/>
      <c r="O227" s="36"/>
    </row>
    <row r="228" spans="1:15">
      <c r="A228" s="29" t="s">
        <v>96</v>
      </c>
      <c r="B228" s="38">
        <v>2010</v>
      </c>
      <c r="C228" s="38">
        <v>2010</v>
      </c>
      <c r="D228" s="29" t="s">
        <v>629</v>
      </c>
      <c r="E228" s="39" t="s">
        <v>630</v>
      </c>
      <c r="F228" s="40">
        <v>9780822392606</v>
      </c>
      <c r="G228" s="40">
        <v>9780822346579</v>
      </c>
      <c r="H228" s="41" t="s">
        <v>631</v>
      </c>
      <c r="I228" s="20" t="s">
        <v>19</v>
      </c>
      <c r="J228" s="36" t="s">
        <v>66</v>
      </c>
      <c r="K228" s="36" t="s">
        <v>20</v>
      </c>
      <c r="L228" s="36" t="s">
        <v>90</v>
      </c>
      <c r="M228" s="29"/>
      <c r="N228" s="29"/>
      <c r="O228" s="36"/>
    </row>
    <row r="229" spans="1:15">
      <c r="A229" s="29"/>
      <c r="B229" s="38">
        <v>2010</v>
      </c>
      <c r="C229" s="38">
        <v>2010</v>
      </c>
      <c r="D229" s="29" t="s">
        <v>632</v>
      </c>
      <c r="E229" s="39" t="s">
        <v>633</v>
      </c>
      <c r="F229" s="40">
        <v>9780822393467</v>
      </c>
      <c r="G229" s="40">
        <v>9780822348580</v>
      </c>
      <c r="H229" s="41" t="s">
        <v>634</v>
      </c>
      <c r="I229" s="20" t="s">
        <v>19</v>
      </c>
      <c r="J229" s="36" t="s">
        <v>22</v>
      </c>
      <c r="K229" s="36" t="s">
        <v>26</v>
      </c>
      <c r="L229" s="36" t="s">
        <v>20</v>
      </c>
      <c r="M229" s="29" t="s">
        <v>635</v>
      </c>
      <c r="N229" s="29"/>
      <c r="O229" s="36"/>
    </row>
    <row r="230" spans="1:15">
      <c r="A230" s="29"/>
      <c r="B230" s="38">
        <v>2010</v>
      </c>
      <c r="C230" s="38">
        <v>2010</v>
      </c>
      <c r="D230" s="29" t="s">
        <v>636</v>
      </c>
      <c r="E230" s="39" t="s">
        <v>637</v>
      </c>
      <c r="F230" s="40">
        <v>9780822393054</v>
      </c>
      <c r="G230" s="40">
        <v>9780822347576</v>
      </c>
      <c r="H230" s="41" t="str">
        <f>HYPERLINK("http://dx.doi.org/10.1215/9780822393054","http://dx.doi.org/10.1215/9780822393054")</f>
        <v>http://dx.doi.org/10.1215/9780822393054</v>
      </c>
      <c r="I230" s="20" t="s">
        <v>19</v>
      </c>
      <c r="J230" s="36" t="s">
        <v>20</v>
      </c>
      <c r="K230" s="36" t="s">
        <v>44</v>
      </c>
      <c r="L230" s="36" t="s">
        <v>153</v>
      </c>
      <c r="M230" s="29"/>
      <c r="N230" s="29"/>
      <c r="O230" s="36"/>
    </row>
    <row r="231" spans="1:15">
      <c r="A231" s="29" t="s">
        <v>96</v>
      </c>
      <c r="B231" s="38">
        <v>2010</v>
      </c>
      <c r="C231" s="38">
        <v>2010</v>
      </c>
      <c r="D231" s="29" t="s">
        <v>638</v>
      </c>
      <c r="E231" s="39" t="s">
        <v>639</v>
      </c>
      <c r="F231" s="40">
        <v>9780822391227</v>
      </c>
      <c r="G231" s="40">
        <v>9780822345527</v>
      </c>
      <c r="H231" s="41" t="str">
        <f>HYPERLINK("http://dx.doi.org/10.1215/9780822391227","http://dx.doi.org/10.1215/9780822391227")</f>
        <v>http://dx.doi.org/10.1215/9780822391227</v>
      </c>
      <c r="I231" s="20" t="s">
        <v>19</v>
      </c>
      <c r="J231" s="36" t="s">
        <v>153</v>
      </c>
      <c r="K231" s="36" t="s">
        <v>20</v>
      </c>
      <c r="L231" s="36" t="s">
        <v>536</v>
      </c>
      <c r="M231" s="29"/>
      <c r="N231" s="29"/>
      <c r="O231" s="36"/>
    </row>
    <row r="232" spans="1:15">
      <c r="A232" s="29" t="s">
        <v>96</v>
      </c>
      <c r="B232" s="38">
        <v>2010</v>
      </c>
      <c r="C232" s="38">
        <v>2010</v>
      </c>
      <c r="D232" s="29" t="s">
        <v>640</v>
      </c>
      <c r="E232" s="39" t="s">
        <v>641</v>
      </c>
      <c r="F232" s="40">
        <v>9780822391524</v>
      </c>
      <c r="G232" s="40">
        <v>9780822345916</v>
      </c>
      <c r="H232" s="41" t="str">
        <f>HYPERLINK("http://dx.doi.org/10.1215/9780822391524","http://dx.doi.org/10.1215/9780822391524")</f>
        <v>http://dx.doi.org/10.1215/9780822391524</v>
      </c>
      <c r="I232" s="20" t="s">
        <v>19</v>
      </c>
      <c r="J232" s="36" t="s">
        <v>44</v>
      </c>
      <c r="K232" s="36" t="s">
        <v>48</v>
      </c>
      <c r="L232" s="36" t="s">
        <v>20</v>
      </c>
      <c r="M232" s="29" t="s">
        <v>642</v>
      </c>
      <c r="N232" s="45"/>
      <c r="O232" s="36"/>
    </row>
    <row r="233" spans="1:15">
      <c r="A233" s="29" t="s">
        <v>96</v>
      </c>
      <c r="B233" s="38">
        <v>2010</v>
      </c>
      <c r="C233" s="38">
        <v>2010</v>
      </c>
      <c r="D233" s="29" t="s">
        <v>643</v>
      </c>
      <c r="E233" s="39" t="s">
        <v>644</v>
      </c>
      <c r="F233" s="40">
        <v>9780822394150</v>
      </c>
      <c r="G233" s="40">
        <v>9780822346616</v>
      </c>
      <c r="H233" s="41" t="str">
        <f>HYPERLINK("http://dx.doi.org/10.1215/9780822394150","http://dx.doi.org/10.1215/9780822394150")</f>
        <v>http://dx.doi.org/10.1215/9780822394150</v>
      </c>
      <c r="I233" s="20" t="s">
        <v>19</v>
      </c>
      <c r="J233" s="36" t="s">
        <v>100</v>
      </c>
      <c r="K233" s="36" t="s">
        <v>20</v>
      </c>
      <c r="L233" s="36" t="s">
        <v>153</v>
      </c>
      <c r="M233" s="29"/>
      <c r="N233" s="29"/>
      <c r="O233" s="36"/>
    </row>
    <row r="234" spans="1:15">
      <c r="A234" s="29"/>
      <c r="B234" s="38">
        <v>2010</v>
      </c>
      <c r="C234" s="38">
        <v>2010</v>
      </c>
      <c r="D234" s="29" t="s">
        <v>645</v>
      </c>
      <c r="E234" s="39" t="s">
        <v>646</v>
      </c>
      <c r="F234" s="40">
        <v>9780822393115</v>
      </c>
      <c r="G234" s="40">
        <v>9780822347859</v>
      </c>
      <c r="H234" s="41" t="s">
        <v>647</v>
      </c>
      <c r="I234" s="20" t="s">
        <v>19</v>
      </c>
      <c r="J234" s="36" t="s">
        <v>21</v>
      </c>
      <c r="K234" s="36" t="s">
        <v>20</v>
      </c>
      <c r="L234" s="36" t="s">
        <v>66</v>
      </c>
      <c r="M234" s="29"/>
      <c r="N234" s="29"/>
      <c r="O234" s="36"/>
    </row>
    <row r="235" spans="1:15">
      <c r="A235" s="29"/>
      <c r="B235" s="38">
        <v>2010</v>
      </c>
      <c r="C235" s="38">
        <v>2010</v>
      </c>
      <c r="D235" s="29" t="s">
        <v>648</v>
      </c>
      <c r="E235" s="39" t="s">
        <v>649</v>
      </c>
      <c r="F235" s="40">
        <v>9780822392743</v>
      </c>
      <c r="G235" s="40">
        <v>9780822347071</v>
      </c>
      <c r="H235" s="41" t="s">
        <v>650</v>
      </c>
      <c r="I235" s="20" t="s">
        <v>19</v>
      </c>
      <c r="J235" s="36" t="s">
        <v>66</v>
      </c>
      <c r="K235" s="36" t="s">
        <v>27</v>
      </c>
      <c r="L235" s="36" t="s">
        <v>56</v>
      </c>
      <c r="M235" s="29"/>
      <c r="N235" s="29"/>
      <c r="O235" s="36"/>
    </row>
    <row r="236" spans="1:15">
      <c r="A236" s="29"/>
      <c r="B236" s="38">
        <v>2010</v>
      </c>
      <c r="C236" s="38">
        <v>2010</v>
      </c>
      <c r="D236" s="29" t="s">
        <v>651</v>
      </c>
      <c r="E236" s="39" t="s">
        <v>652</v>
      </c>
      <c r="F236" s="40">
        <v>9780822393153</v>
      </c>
      <c r="G236" s="40">
        <v>9780822347897</v>
      </c>
      <c r="H236" s="41" t="s">
        <v>653</v>
      </c>
      <c r="I236" s="20" t="s">
        <v>19</v>
      </c>
      <c r="J236" s="36" t="s">
        <v>20</v>
      </c>
      <c r="K236" s="36" t="s">
        <v>329</v>
      </c>
      <c r="L236" s="36" t="s">
        <v>26</v>
      </c>
      <c r="M236" s="29"/>
      <c r="N236" s="29"/>
      <c r="O236" s="36"/>
    </row>
    <row r="237" spans="1:15">
      <c r="A237" s="29" t="s">
        <v>96</v>
      </c>
      <c r="B237" s="38">
        <v>2010</v>
      </c>
      <c r="C237" s="38">
        <v>2010</v>
      </c>
      <c r="D237" s="29" t="s">
        <v>654</v>
      </c>
      <c r="E237" s="39" t="s">
        <v>655</v>
      </c>
      <c r="F237" s="40">
        <v>9780822392644</v>
      </c>
      <c r="G237" s="40">
        <v>9780822346692</v>
      </c>
      <c r="H237" s="41" t="s">
        <v>656</v>
      </c>
      <c r="I237" s="20" t="s">
        <v>19</v>
      </c>
      <c r="J237" s="36" t="s">
        <v>20</v>
      </c>
      <c r="K237" s="36" t="s">
        <v>66</v>
      </c>
      <c r="L237" s="36" t="s">
        <v>86</v>
      </c>
      <c r="M237" s="29" t="s">
        <v>657</v>
      </c>
      <c r="N237" s="29"/>
      <c r="O237" s="36"/>
    </row>
    <row r="238" spans="1:15">
      <c r="A238" s="29"/>
      <c r="B238" s="38">
        <v>2010</v>
      </c>
      <c r="C238" s="38">
        <v>2010</v>
      </c>
      <c r="D238" s="29" t="s">
        <v>658</v>
      </c>
      <c r="E238" s="39" t="s">
        <v>659</v>
      </c>
      <c r="F238" s="40">
        <v>9780822393047</v>
      </c>
      <c r="G238" s="40">
        <v>9780822347583</v>
      </c>
      <c r="H238" s="41" t="str">
        <f>HYPERLINK("http://dx.doi.org/10.1215/9780822393047","http://dx.doi.org/10.1215/9780822393047")</f>
        <v>http://dx.doi.org/10.1215/9780822393047</v>
      </c>
      <c r="I238" s="20" t="s">
        <v>19</v>
      </c>
      <c r="J238" s="36" t="s">
        <v>26</v>
      </c>
      <c r="K238" s="36" t="s">
        <v>20</v>
      </c>
      <c r="L238" s="36" t="s">
        <v>70</v>
      </c>
      <c r="M238" s="29" t="s">
        <v>660</v>
      </c>
      <c r="N238" s="29"/>
      <c r="O238" s="36"/>
    </row>
    <row r="239" spans="1:15">
      <c r="A239" s="29" t="s">
        <v>96</v>
      </c>
      <c r="B239" s="38">
        <v>2010</v>
      </c>
      <c r="C239" s="38">
        <v>2010</v>
      </c>
      <c r="D239" s="29" t="s">
        <v>661</v>
      </c>
      <c r="E239" s="39" t="s">
        <v>662</v>
      </c>
      <c r="F239" s="40">
        <v>9780822392989</v>
      </c>
      <c r="G239" s="40" t="s">
        <v>663</v>
      </c>
      <c r="H239" s="41" t="str">
        <f>HYPERLINK("http://dx.doi.org/10.1215/9780822392989","http://dx.doi.org/10.1215/9780822392989")</f>
        <v>http://dx.doi.org/10.1215/9780822392989</v>
      </c>
      <c r="I239" s="20" t="s">
        <v>19</v>
      </c>
      <c r="J239" s="36" t="s">
        <v>167</v>
      </c>
      <c r="K239" s="36" t="s">
        <v>48</v>
      </c>
      <c r="L239" s="36" t="s">
        <v>20</v>
      </c>
      <c r="M239" s="29"/>
      <c r="N239" s="29"/>
      <c r="O239" s="36"/>
    </row>
    <row r="240" spans="1:15">
      <c r="A240" s="29" t="s">
        <v>96</v>
      </c>
      <c r="B240" s="38">
        <v>2010</v>
      </c>
      <c r="C240" s="38">
        <v>2010</v>
      </c>
      <c r="D240" s="29" t="s">
        <v>664</v>
      </c>
      <c r="E240" s="39" t="s">
        <v>665</v>
      </c>
      <c r="F240" s="40">
        <v>9780822390947</v>
      </c>
      <c r="G240" s="40">
        <v>9780822344940</v>
      </c>
      <c r="H240" s="41" t="str">
        <f>HYPERLINK("http://dx.doi.org/10.1215/9780822390947","http://dx.doi.org/10.1215/9780822390947")</f>
        <v>http://dx.doi.org/10.1215/9780822390947</v>
      </c>
      <c r="I240" s="20" t="s">
        <v>19</v>
      </c>
      <c r="J240" s="36" t="s">
        <v>111</v>
      </c>
      <c r="K240" s="36" t="s">
        <v>167</v>
      </c>
      <c r="L240" s="36" t="s">
        <v>20</v>
      </c>
      <c r="M240" s="29"/>
      <c r="N240" s="29"/>
      <c r="O240" s="36"/>
    </row>
    <row r="241" spans="1:15">
      <c r="A241" s="29"/>
      <c r="B241" s="38">
        <v>2010</v>
      </c>
      <c r="C241" s="38">
        <v>2010</v>
      </c>
      <c r="D241" s="29" t="s">
        <v>666</v>
      </c>
      <c r="E241" s="39" t="s">
        <v>667</v>
      </c>
      <c r="F241" s="40">
        <v>9780822392828</v>
      </c>
      <c r="G241" s="40">
        <v>9780822347156</v>
      </c>
      <c r="H241" s="41" t="s">
        <v>668</v>
      </c>
      <c r="I241" s="20" t="s">
        <v>19</v>
      </c>
      <c r="J241" s="36" t="s">
        <v>31</v>
      </c>
      <c r="K241" s="36" t="s">
        <v>27</v>
      </c>
      <c r="L241" s="36" t="s">
        <v>48</v>
      </c>
      <c r="M241" s="29"/>
      <c r="N241" s="29"/>
      <c r="O241" s="36"/>
    </row>
    <row r="242" spans="1:15">
      <c r="A242" s="29" t="s">
        <v>96</v>
      </c>
      <c r="B242" s="38">
        <v>2010</v>
      </c>
      <c r="C242" s="38">
        <v>2010</v>
      </c>
      <c r="D242" s="29" t="s">
        <v>669</v>
      </c>
      <c r="E242" s="39" t="s">
        <v>670</v>
      </c>
      <c r="F242" s="40">
        <v>9780822391531</v>
      </c>
      <c r="G242" s="40">
        <v>9780822345923</v>
      </c>
      <c r="H242" s="41" t="str">
        <f>HYPERLINK("http://dx.doi.org/10.1215/9780822391531","http://dx.doi.org/10.1215/9780822391531")</f>
        <v>http://dx.doi.org/10.1215/9780822391531</v>
      </c>
      <c r="I242" s="20" t="s">
        <v>19</v>
      </c>
      <c r="J242" s="36" t="s">
        <v>192</v>
      </c>
      <c r="K242" s="36" t="s">
        <v>20</v>
      </c>
      <c r="L242" s="36" t="s">
        <v>65</v>
      </c>
      <c r="M242" s="29" t="s">
        <v>671</v>
      </c>
      <c r="N242" s="29"/>
      <c r="O242" s="36"/>
    </row>
    <row r="243" spans="1:15">
      <c r="A243" s="29"/>
      <c r="B243" s="38">
        <v>2010</v>
      </c>
      <c r="C243" s="38">
        <v>2010</v>
      </c>
      <c r="D243" s="29" t="s">
        <v>672</v>
      </c>
      <c r="E243" s="39" t="s">
        <v>673</v>
      </c>
      <c r="F243" s="40">
        <v>9780822392811</v>
      </c>
      <c r="G243" s="40">
        <v>9780822347149</v>
      </c>
      <c r="H243" s="41" t="str">
        <f>HYPERLINK("http://dx.doi.org/10.1215/9780822392811","http://dx.doi.org/10.1215/9780822392811")</f>
        <v>http://dx.doi.org/10.1215/9780822392811</v>
      </c>
      <c r="I243" s="20" t="s">
        <v>19</v>
      </c>
      <c r="J243" s="36" t="s">
        <v>111</v>
      </c>
      <c r="K243" s="36" t="s">
        <v>20</v>
      </c>
      <c r="L243" s="36" t="s">
        <v>26</v>
      </c>
      <c r="M243" s="29"/>
      <c r="N243" s="29"/>
      <c r="O243" s="36"/>
    </row>
    <row r="244" spans="1:15">
      <c r="A244" s="29"/>
      <c r="B244" s="38">
        <v>2010</v>
      </c>
      <c r="C244" s="38">
        <v>2010</v>
      </c>
      <c r="D244" s="29" t="s">
        <v>23</v>
      </c>
      <c r="E244" s="39" t="s">
        <v>674</v>
      </c>
      <c r="F244" s="40">
        <v>9780822392781</v>
      </c>
      <c r="G244" s="40">
        <v>9780822346661</v>
      </c>
      <c r="H244" s="41" t="s">
        <v>675</v>
      </c>
      <c r="I244" s="20" t="s">
        <v>19</v>
      </c>
      <c r="J244" s="36" t="s">
        <v>26</v>
      </c>
      <c r="K244" s="36" t="s">
        <v>20</v>
      </c>
      <c r="L244" s="36" t="s">
        <v>27</v>
      </c>
      <c r="M244" s="29"/>
      <c r="N244" s="29"/>
      <c r="O244" s="36"/>
    </row>
    <row r="245" spans="1:15">
      <c r="A245" s="29"/>
      <c r="B245" s="38">
        <v>2010</v>
      </c>
      <c r="C245" s="38">
        <v>2010</v>
      </c>
      <c r="D245" s="29" t="s">
        <v>676</v>
      </c>
      <c r="E245" s="39" t="s">
        <v>677</v>
      </c>
      <c r="F245" s="40">
        <v>9780822391753</v>
      </c>
      <c r="G245" s="40">
        <v>9780822346531</v>
      </c>
      <c r="H245" s="41" t="str">
        <f>HYPERLINK("http://dx.doi.org/10.1215/9780822391753","http://dx.doi.org/10.1215/9780822391753")</f>
        <v>http://dx.doi.org/10.1215/9780822391753</v>
      </c>
      <c r="I245" s="20" t="s">
        <v>19</v>
      </c>
      <c r="J245" s="36" t="s">
        <v>66</v>
      </c>
      <c r="K245" s="36" t="s">
        <v>142</v>
      </c>
      <c r="L245" s="36" t="s">
        <v>20</v>
      </c>
      <c r="M245" s="29"/>
      <c r="N245" s="29"/>
      <c r="O245" s="36"/>
    </row>
    <row r="246" spans="1:15">
      <c r="A246" s="29"/>
      <c r="B246" s="38">
        <v>2010</v>
      </c>
      <c r="C246" s="38">
        <v>2010</v>
      </c>
      <c r="D246" s="29" t="s">
        <v>678</v>
      </c>
      <c r="E246" s="39" t="s">
        <v>679</v>
      </c>
      <c r="F246" s="40">
        <v>9780822393061</v>
      </c>
      <c r="G246" s="40" t="s">
        <v>680</v>
      </c>
      <c r="H246" s="41" t="str">
        <f>HYPERLINK("http://dx.doi.org/10.1215/9780822393061","http://dx.doi.org/10.1215/9780822393061")</f>
        <v>http://dx.doi.org/10.1215/9780822393061</v>
      </c>
      <c r="I246" s="20" t="s">
        <v>19</v>
      </c>
      <c r="J246" s="36" t="s">
        <v>27</v>
      </c>
      <c r="K246" s="36" t="s">
        <v>65</v>
      </c>
      <c r="L246" s="36" t="s">
        <v>288</v>
      </c>
      <c r="M246" s="29"/>
      <c r="N246" s="29"/>
      <c r="O246" s="36"/>
    </row>
    <row r="247" spans="1:15">
      <c r="A247" s="29"/>
      <c r="B247" s="38">
        <v>2010</v>
      </c>
      <c r="C247" s="38">
        <v>2010</v>
      </c>
      <c r="D247" s="29" t="s">
        <v>681</v>
      </c>
      <c r="E247" s="39" t="s">
        <v>682</v>
      </c>
      <c r="F247" s="40">
        <v>9780822393184</v>
      </c>
      <c r="G247" s="40">
        <v>9780822347903</v>
      </c>
      <c r="H247" s="41" t="s">
        <v>683</v>
      </c>
      <c r="I247" s="20" t="s">
        <v>19</v>
      </c>
      <c r="J247" s="36" t="s">
        <v>27</v>
      </c>
      <c r="K247" s="36" t="s">
        <v>26</v>
      </c>
      <c r="L247" s="36" t="s">
        <v>20</v>
      </c>
      <c r="M247" s="29"/>
      <c r="N247" s="29"/>
      <c r="O247" s="36"/>
    </row>
    <row r="248" spans="1:15">
      <c r="A248" s="29" t="s">
        <v>96</v>
      </c>
      <c r="B248" s="38">
        <v>2010</v>
      </c>
      <c r="C248" s="38">
        <v>2010</v>
      </c>
      <c r="D248" s="29" t="s">
        <v>684</v>
      </c>
      <c r="E248" s="39" t="s">
        <v>685</v>
      </c>
      <c r="F248" s="40">
        <v>9780822391630</v>
      </c>
      <c r="G248" s="40" t="s">
        <v>686</v>
      </c>
      <c r="H248" s="41" t="str">
        <f>HYPERLINK("http://dx.doi.org/10.1215/9780822391630","http://dx.doi.org/10.1215/9780822391630")</f>
        <v>http://dx.doi.org/10.1215/9780822391630</v>
      </c>
      <c r="I248" s="20" t="s">
        <v>19</v>
      </c>
      <c r="J248" s="36" t="s">
        <v>21</v>
      </c>
      <c r="K248" s="36" t="s">
        <v>26</v>
      </c>
      <c r="L248" s="36" t="s">
        <v>20</v>
      </c>
      <c r="M248" s="29"/>
      <c r="N248" s="29"/>
      <c r="O248" s="36"/>
    </row>
    <row r="249" spans="1:15">
      <c r="A249" s="29"/>
      <c r="B249" s="38">
        <v>2009</v>
      </c>
      <c r="C249" s="38">
        <v>2009</v>
      </c>
      <c r="D249" s="29" t="s">
        <v>687</v>
      </c>
      <c r="E249" s="39" t="s">
        <v>688</v>
      </c>
      <c r="F249" s="40">
        <v>9780822391111</v>
      </c>
      <c r="G249" s="40">
        <v>9780822345183</v>
      </c>
      <c r="H249" s="41" t="str">
        <f>HYPERLINK("http://dx.doi.org/10.1215/9780822391111","http://dx.doi.org/10.1215/9780822391111")</f>
        <v>http://dx.doi.org/10.1215/9780822391111</v>
      </c>
      <c r="I249" s="20" t="s">
        <v>19</v>
      </c>
      <c r="J249" s="36" t="s">
        <v>111</v>
      </c>
      <c r="K249" s="36" t="s">
        <v>20</v>
      </c>
      <c r="L249" s="36" t="s">
        <v>26</v>
      </c>
      <c r="M249" s="29"/>
      <c r="N249" s="29"/>
      <c r="O249" s="36"/>
    </row>
    <row r="250" spans="1:15">
      <c r="A250" s="29"/>
      <c r="B250" s="38">
        <v>2009</v>
      </c>
      <c r="C250" s="38">
        <v>2009</v>
      </c>
      <c r="D250" s="29" t="s">
        <v>689</v>
      </c>
      <c r="E250" s="39" t="s">
        <v>690</v>
      </c>
      <c r="F250" s="40">
        <v>9780822392187</v>
      </c>
      <c r="G250" s="40">
        <v>9780822343615</v>
      </c>
      <c r="H250" s="41" t="str">
        <f>HYPERLINK("http://dx.doi.org/10.1215/9780822392187","http://dx.doi.org/10.1215/9780822392187")</f>
        <v>http://dx.doi.org/10.1215/9780822392187</v>
      </c>
      <c r="I250" s="20" t="s">
        <v>19</v>
      </c>
      <c r="J250" s="36" t="s">
        <v>65</v>
      </c>
      <c r="K250" s="36" t="s">
        <v>27</v>
      </c>
      <c r="L250" s="36" t="s">
        <v>192</v>
      </c>
      <c r="M250" s="29"/>
      <c r="N250" s="29"/>
      <c r="O250" s="36"/>
    </row>
    <row r="251" spans="1:15">
      <c r="A251" s="29"/>
      <c r="B251" s="38">
        <v>2009</v>
      </c>
      <c r="C251" s="38">
        <v>2009</v>
      </c>
      <c r="D251" s="29" t="s">
        <v>691</v>
      </c>
      <c r="E251" s="39" t="s">
        <v>692</v>
      </c>
      <c r="F251" s="40">
        <v>9780822391418</v>
      </c>
      <c r="G251" s="40">
        <v>9780822345848</v>
      </c>
      <c r="H251" s="41" t="str">
        <f>HYPERLINK("http://dx.doi.org/10.1215/9780822391418","http://dx.doi.org/10.1215/9780822391418")</f>
        <v>http://dx.doi.org/10.1215/9780822391418</v>
      </c>
      <c r="I251" s="20" t="s">
        <v>19</v>
      </c>
      <c r="J251" s="36" t="s">
        <v>138</v>
      </c>
      <c r="K251" s="36" t="s">
        <v>20</v>
      </c>
      <c r="L251" s="36" t="s">
        <v>536</v>
      </c>
      <c r="M251" s="29"/>
      <c r="N251" s="45"/>
      <c r="O251" s="36"/>
    </row>
    <row r="252" spans="1:15">
      <c r="A252" s="29"/>
      <c r="B252" s="38">
        <v>2009</v>
      </c>
      <c r="C252" s="38">
        <v>2009</v>
      </c>
      <c r="D252" s="29" t="s">
        <v>693</v>
      </c>
      <c r="E252" s="39" t="s">
        <v>694</v>
      </c>
      <c r="F252" s="40">
        <v>9780822391197</v>
      </c>
      <c r="G252" s="40">
        <v>9780822345480</v>
      </c>
      <c r="H252" s="41" t="s">
        <v>695</v>
      </c>
      <c r="I252" s="20" t="s">
        <v>19</v>
      </c>
      <c r="J252" s="36" t="s">
        <v>294</v>
      </c>
      <c r="K252" s="36" t="s">
        <v>160</v>
      </c>
      <c r="L252" s="36" t="s">
        <v>20</v>
      </c>
      <c r="M252" s="29"/>
      <c r="N252" s="29"/>
      <c r="O252" s="36"/>
    </row>
    <row r="253" spans="1:15">
      <c r="A253" s="29"/>
      <c r="B253" s="38">
        <v>2009</v>
      </c>
      <c r="C253" s="38">
        <v>2009</v>
      </c>
      <c r="D253" s="29" t="s">
        <v>696</v>
      </c>
      <c r="E253" s="39" t="s">
        <v>697</v>
      </c>
      <c r="F253" s="40">
        <v>9780822392569</v>
      </c>
      <c r="G253" s="40">
        <v>9780822344377</v>
      </c>
      <c r="H253" s="41" t="str">
        <f>HYPERLINK("http://dx.doi.org/10.1215/9780822392569","http://dx.doi.org/10.1215/9780822392569")</f>
        <v>http://dx.doi.org/10.1215/9780822392569</v>
      </c>
      <c r="I253" s="20" t="s">
        <v>19</v>
      </c>
      <c r="J253" s="36" t="s">
        <v>20</v>
      </c>
      <c r="K253" s="36" t="s">
        <v>66</v>
      </c>
      <c r="L253" s="36" t="s">
        <v>81</v>
      </c>
      <c r="M253" s="29"/>
      <c r="N253" s="29"/>
      <c r="O253" s="36"/>
    </row>
    <row r="254" spans="1:15">
      <c r="A254" s="29"/>
      <c r="B254" s="38">
        <v>2009</v>
      </c>
      <c r="C254" s="38">
        <v>2009</v>
      </c>
      <c r="D254" s="29" t="s">
        <v>698</v>
      </c>
      <c r="E254" s="39" t="s">
        <v>699</v>
      </c>
      <c r="F254" s="40">
        <v>9780822391029</v>
      </c>
      <c r="G254" s="40">
        <v>9780822345152</v>
      </c>
      <c r="H254" s="41" t="str">
        <f>HYPERLINK("http://dx.doi.org/10.1215/9780822391029","http://dx.doi.org/10.1215/9780822391029")</f>
        <v>http://dx.doi.org/10.1215/9780822391029</v>
      </c>
      <c r="I254" s="20" t="s">
        <v>19</v>
      </c>
      <c r="J254" s="36" t="s">
        <v>65</v>
      </c>
      <c r="K254" s="36" t="s">
        <v>192</v>
      </c>
      <c r="L254" s="36" t="s">
        <v>27</v>
      </c>
      <c r="M254" s="29"/>
      <c r="N254" s="29"/>
      <c r="O254" s="36"/>
    </row>
    <row r="255" spans="1:15">
      <c r="A255" s="29"/>
      <c r="B255" s="38">
        <v>2009</v>
      </c>
      <c r="C255" s="38">
        <v>2009</v>
      </c>
      <c r="D255" s="29" t="s">
        <v>700</v>
      </c>
      <c r="E255" s="39" t="s">
        <v>701</v>
      </c>
      <c r="F255" s="40">
        <v>9780822391272</v>
      </c>
      <c r="G255" s="40">
        <v>9780822345558</v>
      </c>
      <c r="H255" s="41" t="str">
        <f>HYPERLINK("http://dx.doi.org/10.1215/9780822391272","http://dx.doi.org/10.1215/9780822391272")</f>
        <v>http://dx.doi.org/10.1215/9780822391272</v>
      </c>
      <c r="I255" s="20" t="s">
        <v>19</v>
      </c>
      <c r="J255" s="36" t="s">
        <v>246</v>
      </c>
      <c r="K255" s="36" t="s">
        <v>20</v>
      </c>
      <c r="L255" s="36" t="s">
        <v>27</v>
      </c>
      <c r="M255" s="29"/>
      <c r="N255" s="29"/>
      <c r="O255" s="36"/>
    </row>
    <row r="256" spans="1:15">
      <c r="A256" s="29"/>
      <c r="B256" s="38">
        <v>2009</v>
      </c>
      <c r="C256" s="38">
        <v>2009</v>
      </c>
      <c r="D256" s="29" t="s">
        <v>171</v>
      </c>
      <c r="E256" s="39" t="s">
        <v>702</v>
      </c>
      <c r="F256" s="40">
        <v>9780822390855</v>
      </c>
      <c r="G256" s="40">
        <v>9780822344667</v>
      </c>
      <c r="H256" s="41" t="str">
        <f>HYPERLINK("http://dx.doi.org/10.1215/9780822390855","http://dx.doi.org/10.1215/9780822390855")</f>
        <v>http://dx.doi.org/10.1215/9780822390855</v>
      </c>
      <c r="I256" s="20" t="s">
        <v>19</v>
      </c>
      <c r="J256" s="36" t="s">
        <v>100</v>
      </c>
      <c r="K256" s="36" t="s">
        <v>26</v>
      </c>
      <c r="L256" s="36" t="s">
        <v>27</v>
      </c>
      <c r="M256" s="29"/>
      <c r="N256" s="29"/>
      <c r="O256" s="36"/>
    </row>
    <row r="257" spans="1:15">
      <c r="A257" s="29"/>
      <c r="B257" s="38">
        <v>2009</v>
      </c>
      <c r="C257" s="38">
        <v>2009</v>
      </c>
      <c r="D257" s="29" t="s">
        <v>703</v>
      </c>
      <c r="E257" s="39" t="s">
        <v>704</v>
      </c>
      <c r="F257" s="40">
        <v>9780822391395</v>
      </c>
      <c r="G257" s="40">
        <v>9780822345824</v>
      </c>
      <c r="H257" s="41" t="str">
        <f>HYPERLINK("http://dx.doi.org/10.1215/9780822391395","http://dx.doi.org/10.1215/9780822391395")</f>
        <v>http://dx.doi.org/10.1215/9780822391395</v>
      </c>
      <c r="I257" s="20" t="s">
        <v>19</v>
      </c>
      <c r="J257" s="36" t="s">
        <v>27</v>
      </c>
      <c r="K257" s="36" t="s">
        <v>21</v>
      </c>
      <c r="L257" s="36" t="s">
        <v>26</v>
      </c>
      <c r="M257" s="29"/>
      <c r="N257" s="29"/>
      <c r="O257" s="36"/>
    </row>
    <row r="258" spans="1:15">
      <c r="A258" s="29"/>
      <c r="B258" s="38">
        <v>2009</v>
      </c>
      <c r="C258" s="38">
        <v>2009</v>
      </c>
      <c r="D258" s="29" t="s">
        <v>705</v>
      </c>
      <c r="E258" s="39" t="s">
        <v>706</v>
      </c>
      <c r="F258" s="40">
        <v>9780822391241</v>
      </c>
      <c r="G258" s="40">
        <v>9780822345503</v>
      </c>
      <c r="H258" s="41" t="s">
        <v>707</v>
      </c>
      <c r="I258" s="20" t="s">
        <v>19</v>
      </c>
      <c r="J258" s="36" t="s">
        <v>192</v>
      </c>
      <c r="K258" s="36" t="s">
        <v>21</v>
      </c>
      <c r="L258" s="36" t="s">
        <v>20</v>
      </c>
      <c r="M258" s="29"/>
      <c r="N258" s="29"/>
      <c r="O258" s="36"/>
    </row>
    <row r="259" spans="1:15">
      <c r="A259" s="29"/>
      <c r="B259" s="38">
        <v>2009</v>
      </c>
      <c r="C259" s="38">
        <v>2009</v>
      </c>
      <c r="D259" s="29" t="s">
        <v>708</v>
      </c>
      <c r="E259" s="39" t="s">
        <v>709</v>
      </c>
      <c r="F259" s="40">
        <v>9780822391234</v>
      </c>
      <c r="G259" s="40">
        <v>9780822345510</v>
      </c>
      <c r="H259" s="41" t="str">
        <f>HYPERLINK("http://dx.doi.org/10.1215/9780822391234","http://dx.doi.org/10.1215/9780822391234")</f>
        <v>http://dx.doi.org/10.1215/9780822391234</v>
      </c>
      <c r="I259" s="20" t="s">
        <v>19</v>
      </c>
      <c r="J259" s="36" t="s">
        <v>167</v>
      </c>
      <c r="K259" s="36" t="s">
        <v>26</v>
      </c>
      <c r="L259" s="36" t="s">
        <v>20</v>
      </c>
      <c r="M259" s="29"/>
      <c r="N259" s="29"/>
      <c r="O259" s="36"/>
    </row>
    <row r="260" spans="1:15">
      <c r="A260" s="29" t="s">
        <v>96</v>
      </c>
      <c r="B260" s="38">
        <v>2009</v>
      </c>
      <c r="C260" s="38">
        <v>2009</v>
      </c>
      <c r="D260" s="29" t="s">
        <v>710</v>
      </c>
      <c r="E260" s="39" t="s">
        <v>711</v>
      </c>
      <c r="F260" s="40">
        <v>9780822390800</v>
      </c>
      <c r="G260" s="40">
        <v>9780822344629</v>
      </c>
      <c r="H260" s="41" t="str">
        <f>HYPERLINK("http://dx.doi.org/10.1215/9780822390800","http://dx.doi.org/10.1215/9780822390800")</f>
        <v>http://dx.doi.org/10.1215/9780822390800</v>
      </c>
      <c r="I260" s="20" t="s">
        <v>19</v>
      </c>
      <c r="J260" s="36" t="s">
        <v>20</v>
      </c>
      <c r="K260" s="36" t="s">
        <v>192</v>
      </c>
      <c r="L260" s="36" t="s">
        <v>65</v>
      </c>
      <c r="M260" s="29"/>
      <c r="N260" s="29"/>
      <c r="O260" s="36"/>
    </row>
    <row r="261" spans="1:15">
      <c r="A261" s="29"/>
      <c r="B261" s="38">
        <v>2009</v>
      </c>
      <c r="C261" s="38">
        <v>2009</v>
      </c>
      <c r="D261" s="29" t="s">
        <v>712</v>
      </c>
      <c r="E261" s="39" t="s">
        <v>713</v>
      </c>
      <c r="F261" s="40">
        <v>9780822391562</v>
      </c>
      <c r="G261" s="40">
        <v>9780822345954</v>
      </c>
      <c r="H261" s="41" t="str">
        <f>HYPERLINK("http://dx.doi.org/10.1215/9780822391562","http://dx.doi.org/10.1215/9780822391562")</f>
        <v>http://dx.doi.org/10.1215/9780822391562</v>
      </c>
      <c r="I261" s="20" t="s">
        <v>19</v>
      </c>
      <c r="J261" s="36" t="s">
        <v>294</v>
      </c>
      <c r="K261" s="36" t="s">
        <v>56</v>
      </c>
      <c r="L261" s="36" t="s">
        <v>20</v>
      </c>
      <c r="M261" s="29"/>
      <c r="N261" s="29"/>
      <c r="O261" s="36"/>
    </row>
    <row r="262" spans="1:15">
      <c r="A262" s="29"/>
      <c r="B262" s="38">
        <v>2009</v>
      </c>
      <c r="C262" s="38">
        <v>2009</v>
      </c>
      <c r="D262" s="29" t="s">
        <v>714</v>
      </c>
      <c r="E262" s="39" t="s">
        <v>715</v>
      </c>
      <c r="F262" s="40">
        <v>9780822391135</v>
      </c>
      <c r="G262" s="40">
        <v>9780822345251</v>
      </c>
      <c r="H262" s="41" t="str">
        <f>HYPERLINK("http://dx.doi.org/10.1215/9780822391135","http://dx.doi.org/10.1215/9780822391135")</f>
        <v>http://dx.doi.org/10.1215/9780822391135</v>
      </c>
      <c r="I262" s="20" t="s">
        <v>19</v>
      </c>
      <c r="J262" s="36" t="s">
        <v>246</v>
      </c>
      <c r="K262" s="36" t="s">
        <v>27</v>
      </c>
      <c r="L262" s="36" t="s">
        <v>26</v>
      </c>
      <c r="M262" s="29"/>
      <c r="N262" s="29"/>
      <c r="O262" s="36"/>
    </row>
    <row r="263" spans="1:15">
      <c r="A263" s="29"/>
      <c r="B263" s="38">
        <v>2009</v>
      </c>
      <c r="C263" s="38">
        <v>2009</v>
      </c>
      <c r="D263" s="29" t="s">
        <v>716</v>
      </c>
      <c r="E263" s="39" t="s">
        <v>717</v>
      </c>
      <c r="F263" s="40">
        <v>9780822390886</v>
      </c>
      <c r="G263" s="40">
        <v>9780822344889</v>
      </c>
      <c r="H263" s="41" t="str">
        <f>HYPERLINK("http://dx.doi.org/10.1215/9780822390886","http://dx.doi.org/10.1215/9780822390886")</f>
        <v>http://dx.doi.org/10.1215/9780822390886</v>
      </c>
      <c r="I263" s="20" t="s">
        <v>19</v>
      </c>
      <c r="J263" s="36" t="s">
        <v>27</v>
      </c>
      <c r="K263" s="36" t="s">
        <v>26</v>
      </c>
      <c r="L263" s="36" t="s">
        <v>353</v>
      </c>
      <c r="M263" s="29"/>
      <c r="N263" s="29"/>
      <c r="O263" s="36"/>
    </row>
    <row r="264" spans="1:15">
      <c r="A264" s="29"/>
      <c r="B264" s="38">
        <v>2009</v>
      </c>
      <c r="C264" s="38">
        <v>2009</v>
      </c>
      <c r="D264" s="29" t="s">
        <v>718</v>
      </c>
      <c r="E264" s="39" t="s">
        <v>719</v>
      </c>
      <c r="F264" s="40">
        <v>9780822391081</v>
      </c>
      <c r="G264" s="40">
        <v>9780822345213</v>
      </c>
      <c r="H264" s="41" t="str">
        <f>HYPERLINK("http://dx.doi.org/10.1215/9780822391081","http://dx.doi.org/10.1215/9780822391081")</f>
        <v>http://dx.doi.org/10.1215/9780822391081</v>
      </c>
      <c r="I264" s="20" t="s">
        <v>19</v>
      </c>
      <c r="J264" s="36" t="s">
        <v>111</v>
      </c>
      <c r="K264" s="36" t="s">
        <v>720</v>
      </c>
      <c r="L264" s="36" t="s">
        <v>20</v>
      </c>
      <c r="M264" s="29"/>
      <c r="N264" s="29"/>
      <c r="O264" s="36"/>
    </row>
    <row r="265" spans="1:15">
      <c r="A265" s="29" t="s">
        <v>96</v>
      </c>
      <c r="B265" s="38">
        <v>2009</v>
      </c>
      <c r="C265" s="38">
        <v>2009</v>
      </c>
      <c r="D265" s="29" t="s">
        <v>721</v>
      </c>
      <c r="E265" s="39" t="s">
        <v>722</v>
      </c>
      <c r="F265" s="40">
        <v>9780822390268</v>
      </c>
      <c r="G265" s="40">
        <v>9780822343649</v>
      </c>
      <c r="H265" s="41" t="str">
        <f>HYPERLINK("http://dx.doi.org/10.1215/9780822390268","http://dx.doi.org/10.1215/9780822390268")</f>
        <v>http://dx.doi.org/10.1215/9780822390268</v>
      </c>
      <c r="I265" s="20" t="s">
        <v>19</v>
      </c>
      <c r="J265" s="36" t="s">
        <v>27</v>
      </c>
      <c r="K265" s="36" t="s">
        <v>26</v>
      </c>
      <c r="L265" s="36" t="s">
        <v>35</v>
      </c>
      <c r="M265" s="29"/>
      <c r="N265" s="29"/>
      <c r="O265" s="36"/>
    </row>
    <row r="266" spans="1:15">
      <c r="A266" s="29"/>
      <c r="B266" s="38">
        <v>2009</v>
      </c>
      <c r="C266" s="38">
        <v>2009</v>
      </c>
      <c r="D266" s="29" t="s">
        <v>723</v>
      </c>
      <c r="E266" s="39" t="s">
        <v>724</v>
      </c>
      <c r="F266" s="40">
        <v>9780822391401</v>
      </c>
      <c r="G266" s="40">
        <v>9780822345831</v>
      </c>
      <c r="H266" s="41" t="str">
        <f>HYPERLINK("http://dx.doi.org/10.1215/9780822391401","http://dx.doi.org/10.1215/9780822391401")</f>
        <v>http://dx.doi.org/10.1215/9780822391401</v>
      </c>
      <c r="I266" s="20" t="s">
        <v>19</v>
      </c>
      <c r="J266" s="36" t="s">
        <v>27</v>
      </c>
      <c r="K266" s="36" t="s">
        <v>167</v>
      </c>
      <c r="L266" s="36" t="s">
        <v>26</v>
      </c>
      <c r="M266" s="29"/>
      <c r="N266" s="29"/>
      <c r="O266" s="36"/>
    </row>
    <row r="267" spans="1:15">
      <c r="A267" s="29"/>
      <c r="B267" s="38">
        <v>2009</v>
      </c>
      <c r="C267" s="38">
        <v>2009</v>
      </c>
      <c r="D267" s="29" t="s">
        <v>725</v>
      </c>
      <c r="E267" s="39" t="s">
        <v>726</v>
      </c>
      <c r="F267" s="40">
        <v>9780822391517</v>
      </c>
      <c r="G267" s="40">
        <v>9780822345855</v>
      </c>
      <c r="H267" s="41" t="str">
        <f>HYPERLINK("http://dx.doi.org/10.1215/9780822391517","http://dx.doi.org/10.1215/9780822391517")</f>
        <v>http://dx.doi.org/10.1215/9780822391517</v>
      </c>
      <c r="I267" s="20" t="s">
        <v>19</v>
      </c>
      <c r="J267" s="36" t="s">
        <v>44</v>
      </c>
      <c r="K267" s="36" t="s">
        <v>153</v>
      </c>
      <c r="L267" s="36" t="s">
        <v>27</v>
      </c>
      <c r="M267" s="29"/>
      <c r="N267" s="29"/>
      <c r="O267" s="36"/>
    </row>
    <row r="268" spans="1:15">
      <c r="A268" s="29" t="s">
        <v>96</v>
      </c>
      <c r="B268" s="38">
        <v>2009</v>
      </c>
      <c r="C268" s="38">
        <v>2009</v>
      </c>
      <c r="D268" s="29" t="s">
        <v>727</v>
      </c>
      <c r="E268" s="39" t="s">
        <v>728</v>
      </c>
      <c r="F268" s="40">
        <v>9780822392316</v>
      </c>
      <c r="G268" s="40">
        <v>9780822343547</v>
      </c>
      <c r="H268" s="41" t="str">
        <f>HYPERLINK("http://dx.doi.org/10.1215/9780822392316","http://dx.doi.org/10.1215/9780822392316")</f>
        <v>http://dx.doi.org/10.1215/9780822392316</v>
      </c>
      <c r="I268" s="20" t="s">
        <v>19</v>
      </c>
      <c r="J268" s="36" t="s">
        <v>26</v>
      </c>
      <c r="K268" s="36" t="s">
        <v>35</v>
      </c>
      <c r="L268" s="36" t="s">
        <v>20</v>
      </c>
      <c r="M268" s="29"/>
      <c r="N268" s="29"/>
      <c r="O268" s="36"/>
    </row>
    <row r="269" spans="1:15">
      <c r="A269" s="29"/>
      <c r="B269" s="38">
        <v>2009</v>
      </c>
      <c r="C269" s="38">
        <v>2009</v>
      </c>
      <c r="D269" s="29" t="s">
        <v>729</v>
      </c>
      <c r="E269" s="39" t="s">
        <v>730</v>
      </c>
      <c r="F269" s="40">
        <v>9780822392446</v>
      </c>
      <c r="G269" s="40">
        <v>9780822344315</v>
      </c>
      <c r="H269" s="41" t="str">
        <f>HYPERLINK("http://dx.doi.org/10.1215/9780822392446","http://dx.doi.org/10.1215/9780822392446")</f>
        <v>http://dx.doi.org/10.1215/9780822392446</v>
      </c>
      <c r="I269" s="20" t="s">
        <v>19</v>
      </c>
      <c r="J269" s="36" t="s">
        <v>168</v>
      </c>
      <c r="K269" s="36" t="s">
        <v>20</v>
      </c>
      <c r="L269" s="36" t="s">
        <v>65</v>
      </c>
      <c r="M269" s="29"/>
      <c r="N269" s="29"/>
      <c r="O269" s="36"/>
    </row>
    <row r="270" spans="1:15">
      <c r="A270" s="29"/>
      <c r="B270" s="38">
        <v>2009</v>
      </c>
      <c r="C270" s="38">
        <v>2009</v>
      </c>
      <c r="D270" s="29" t="s">
        <v>731</v>
      </c>
      <c r="E270" s="39" t="s">
        <v>732</v>
      </c>
      <c r="F270" s="40">
        <v>9780822390848</v>
      </c>
      <c r="G270" s="40">
        <v>9780822344674</v>
      </c>
      <c r="H270" s="41" t="str">
        <f>HYPERLINK("http://dx.doi.org/10.1215/9780822390848","http://dx.doi.org/10.1215/9780822390848")</f>
        <v>http://dx.doi.org/10.1215/9780822390848</v>
      </c>
      <c r="I270" s="20" t="s">
        <v>19</v>
      </c>
      <c r="J270" s="36" t="s">
        <v>26</v>
      </c>
      <c r="K270" s="36" t="s">
        <v>27</v>
      </c>
      <c r="L270" s="36" t="s">
        <v>167</v>
      </c>
      <c r="M270" s="29"/>
      <c r="N270" s="29"/>
      <c r="O270" s="36"/>
    </row>
    <row r="271" spans="1:15">
      <c r="A271" s="29"/>
      <c r="B271" s="38">
        <v>2009</v>
      </c>
      <c r="C271" s="38">
        <v>2009</v>
      </c>
      <c r="D271" s="29" t="s">
        <v>733</v>
      </c>
      <c r="E271" s="39" t="s">
        <v>734</v>
      </c>
      <c r="F271" s="40">
        <v>9780822388647</v>
      </c>
      <c r="G271" s="40">
        <v>9780822342861</v>
      </c>
      <c r="H271" s="41" t="str">
        <f>HYPERLINK("http://dx.doi.org/10.1215/9780822388647","http://dx.doi.org/10.1215/9780822388647")</f>
        <v>http://dx.doi.org/10.1215/9780822388647</v>
      </c>
      <c r="I271" s="20" t="s">
        <v>19</v>
      </c>
      <c r="J271" s="36" t="s">
        <v>20</v>
      </c>
      <c r="K271" s="36" t="s">
        <v>48</v>
      </c>
      <c r="L271" s="36" t="s">
        <v>246</v>
      </c>
      <c r="M271" s="29"/>
      <c r="N271" s="29"/>
      <c r="O271" s="36"/>
    </row>
    <row r="272" spans="1:15">
      <c r="A272" s="29"/>
      <c r="B272" s="38">
        <v>2009</v>
      </c>
      <c r="C272" s="38">
        <v>2009</v>
      </c>
      <c r="D272" s="29" t="s">
        <v>735</v>
      </c>
      <c r="E272" s="39" t="s">
        <v>736</v>
      </c>
      <c r="F272" s="40">
        <v>9780822389460</v>
      </c>
      <c r="G272" s="40">
        <v>9780822343479</v>
      </c>
      <c r="H272" s="41" t="str">
        <f>HYPERLINK("http://dx.doi.org/10.1215/9780822389460","http://dx.doi.org/10.1215/9780822389460")</f>
        <v>http://dx.doi.org/10.1215/9780822389460</v>
      </c>
      <c r="I272" s="20" t="s">
        <v>19</v>
      </c>
      <c r="J272" s="36" t="s">
        <v>66</v>
      </c>
      <c r="K272" s="36" t="s">
        <v>20</v>
      </c>
      <c r="L272" s="36" t="s">
        <v>142</v>
      </c>
      <c r="M272" s="29"/>
      <c r="N272" s="29"/>
      <c r="O272" s="36"/>
    </row>
    <row r="273" spans="1:15">
      <c r="A273" s="29"/>
      <c r="B273" s="38">
        <v>2008</v>
      </c>
      <c r="C273" s="38">
        <v>2008</v>
      </c>
      <c r="D273" s="29" t="s">
        <v>737</v>
      </c>
      <c r="E273" s="39" t="s">
        <v>738</v>
      </c>
      <c r="F273" s="40">
        <v>9780822390695</v>
      </c>
      <c r="G273" s="40">
        <v>9780822341338</v>
      </c>
      <c r="H273" s="41" t="str">
        <f>HYPERLINK("http://dx.doi.org/10.1215/9780822390695","http://dx.doi.org/10.1215/9780822390695")</f>
        <v>http://dx.doi.org/10.1215/9780822390695</v>
      </c>
      <c r="I273" s="20" t="s">
        <v>19</v>
      </c>
      <c r="J273" s="36" t="s">
        <v>20</v>
      </c>
      <c r="K273" s="36" t="s">
        <v>44</v>
      </c>
      <c r="L273" s="36" t="s">
        <v>153</v>
      </c>
      <c r="M273" s="29"/>
      <c r="N273" s="29"/>
      <c r="O273" s="36"/>
    </row>
    <row r="274" spans="1:15">
      <c r="A274" s="29"/>
      <c r="B274" s="38">
        <v>2008</v>
      </c>
      <c r="C274" s="38">
        <v>2008</v>
      </c>
      <c r="D274" s="29" t="s">
        <v>739</v>
      </c>
      <c r="E274" s="39" t="s">
        <v>740</v>
      </c>
      <c r="F274" s="40">
        <v>9780822389224</v>
      </c>
      <c r="G274" s="40">
        <v>9780822343363</v>
      </c>
      <c r="H274" s="41" t="str">
        <f>HYPERLINK("http://dx.doi.org/10.1215/9780822389224","http://dx.doi.org/10.1215/9780822389224")</f>
        <v>http://dx.doi.org/10.1215/9780822389224</v>
      </c>
      <c r="I274" s="20" t="s">
        <v>19</v>
      </c>
      <c r="J274" s="36" t="s">
        <v>100</v>
      </c>
      <c r="K274" s="36" t="s">
        <v>20</v>
      </c>
      <c r="L274" s="36" t="s">
        <v>48</v>
      </c>
      <c r="M274" s="29"/>
      <c r="N274" s="29"/>
      <c r="O274" s="36"/>
    </row>
    <row r="275" spans="1:15">
      <c r="A275" s="29"/>
      <c r="B275" s="38">
        <v>2008</v>
      </c>
      <c r="C275" s="38">
        <v>2008</v>
      </c>
      <c r="D275" s="29" t="s">
        <v>741</v>
      </c>
      <c r="E275" s="39" t="s">
        <v>742</v>
      </c>
      <c r="F275" s="40">
        <v>9780822388814</v>
      </c>
      <c r="G275" s="40" t="s">
        <v>743</v>
      </c>
      <c r="H275" s="41" t="str">
        <f>HYPERLINK("http://dx.doi.org/10.1215/9780822388814","http://dx.doi.org/10.1215/9780822388814")</f>
        <v>http://dx.doi.org/10.1215/9780822388814</v>
      </c>
      <c r="I275" s="20" t="s">
        <v>19</v>
      </c>
      <c r="J275" s="36" t="s">
        <v>20</v>
      </c>
      <c r="K275" s="36" t="s">
        <v>294</v>
      </c>
      <c r="L275" s="36"/>
      <c r="M275" s="29"/>
      <c r="N275" s="29"/>
      <c r="O275" s="36"/>
    </row>
    <row r="276" spans="1:15">
      <c r="A276" s="29"/>
      <c r="B276" s="38">
        <v>2008</v>
      </c>
      <c r="C276" s="38">
        <v>2008</v>
      </c>
      <c r="D276" s="29" t="s">
        <v>744</v>
      </c>
      <c r="E276" s="39" t="s">
        <v>745</v>
      </c>
      <c r="F276" s="40">
        <v>9780822381228</v>
      </c>
      <c r="G276" s="40">
        <v>9780822342946</v>
      </c>
      <c r="H276" s="41" t="str">
        <f>HYPERLINK("http://dx.doi.org/10.1215/9780822381228","http://dx.doi.org/10.1215/9780822381228")</f>
        <v>http://dx.doi.org/10.1215/9780822381228</v>
      </c>
      <c r="I276" s="20" t="s">
        <v>19</v>
      </c>
      <c r="J276" s="36" t="s">
        <v>246</v>
      </c>
      <c r="K276" s="36" t="s">
        <v>20</v>
      </c>
      <c r="L276" s="36" t="s">
        <v>35</v>
      </c>
      <c r="M276" s="29"/>
      <c r="N276" s="29"/>
      <c r="O276" s="36"/>
    </row>
    <row r="277" spans="1:15">
      <c r="A277" s="29"/>
      <c r="B277" s="38">
        <v>2008</v>
      </c>
      <c r="C277" s="38">
        <v>2008</v>
      </c>
      <c r="D277" s="29" t="s">
        <v>746</v>
      </c>
      <c r="E277" s="39" t="s">
        <v>747</v>
      </c>
      <c r="F277" s="40">
        <v>9780822388685</v>
      </c>
      <c r="G277" s="40">
        <v>9780822342908</v>
      </c>
      <c r="H277" s="41" t="str">
        <f>HYPERLINK("http://dx.doi.org/10.1215/9780822388685","http://dx.doi.org/10.1215/9780822388685")</f>
        <v>http://dx.doi.org/10.1215/9780822388685</v>
      </c>
      <c r="I277" s="20" t="s">
        <v>19</v>
      </c>
      <c r="J277" s="36" t="s">
        <v>167</v>
      </c>
      <c r="K277" s="36" t="s">
        <v>20</v>
      </c>
      <c r="L277" s="36" t="s">
        <v>168</v>
      </c>
      <c r="M277" s="29"/>
      <c r="N277" s="29"/>
      <c r="O277" s="36"/>
    </row>
    <row r="278" spans="1:15">
      <c r="A278" s="29"/>
      <c r="B278" s="38">
        <v>2008</v>
      </c>
      <c r="C278" s="38">
        <v>2008</v>
      </c>
      <c r="D278" s="29" t="s">
        <v>748</v>
      </c>
      <c r="E278" s="39" t="s">
        <v>749</v>
      </c>
      <c r="F278" s="40">
        <v>9780822389163</v>
      </c>
      <c r="G278" s="40" t="s">
        <v>750</v>
      </c>
      <c r="H278" s="41" t="str">
        <f>HYPERLINK("http://dx.doi.org/10.1215/9780822389163","http://dx.doi.org/10.1215/9780822389163")</f>
        <v>http://dx.doi.org/10.1215/9780822389163</v>
      </c>
      <c r="I278" s="20" t="s">
        <v>19</v>
      </c>
      <c r="J278" s="36" t="s">
        <v>20</v>
      </c>
      <c r="K278" s="36" t="s">
        <v>48</v>
      </c>
      <c r="L278" s="36" t="s">
        <v>26</v>
      </c>
      <c r="M278" s="29"/>
      <c r="N278" s="29"/>
      <c r="O278" s="36"/>
    </row>
    <row r="279" spans="1:15">
      <c r="A279" s="29"/>
      <c r="B279" s="38">
        <v>2008</v>
      </c>
      <c r="C279" s="38">
        <v>2008</v>
      </c>
      <c r="D279" s="29" t="s">
        <v>751</v>
      </c>
      <c r="E279" s="39" t="s">
        <v>752</v>
      </c>
      <c r="F279" s="40">
        <v>9780822389217</v>
      </c>
      <c r="G279" s="40">
        <v>9780822343028</v>
      </c>
      <c r="H279" s="41" t="s">
        <v>753</v>
      </c>
      <c r="I279" s="20" t="s">
        <v>19</v>
      </c>
      <c r="J279" s="36" t="s">
        <v>21</v>
      </c>
      <c r="K279" s="36" t="s">
        <v>353</v>
      </c>
      <c r="L279" s="36" t="s">
        <v>20</v>
      </c>
      <c r="M279" s="29"/>
      <c r="N279" s="29"/>
      <c r="O279" s="36"/>
    </row>
    <row r="280" spans="1:15">
      <c r="A280" s="29"/>
      <c r="B280" s="38">
        <v>2008</v>
      </c>
      <c r="C280" s="38">
        <v>2008</v>
      </c>
      <c r="D280" s="29" t="s">
        <v>754</v>
      </c>
      <c r="E280" s="39" t="s">
        <v>755</v>
      </c>
      <c r="F280" s="40">
        <v>9780822388739</v>
      </c>
      <c r="G280" s="40" t="s">
        <v>756</v>
      </c>
      <c r="H280" s="41" t="str">
        <f>HYPERLINK("http://dx.doi.org/10.1215/9780822388739","http://dx.doi.org/10.1215/9780822388739")</f>
        <v>http://dx.doi.org/10.1215/9780822388739</v>
      </c>
      <c r="I280" s="20" t="s">
        <v>19</v>
      </c>
      <c r="J280" s="36" t="s">
        <v>35</v>
      </c>
      <c r="K280" s="36" t="s">
        <v>20</v>
      </c>
      <c r="L280" s="36" t="s">
        <v>65</v>
      </c>
      <c r="M280" s="29"/>
      <c r="N280" s="29"/>
      <c r="O280" s="36"/>
    </row>
    <row r="281" spans="1:15">
      <c r="A281" s="29"/>
      <c r="B281" s="38">
        <v>2008</v>
      </c>
      <c r="C281" s="38">
        <v>2008</v>
      </c>
      <c r="D281" s="29" t="s">
        <v>757</v>
      </c>
      <c r="E281" s="39" t="s">
        <v>758</v>
      </c>
      <c r="F281" s="40">
        <v>9780822389286</v>
      </c>
      <c r="G281" s="40" t="s">
        <v>759</v>
      </c>
      <c r="H281" s="41" t="s">
        <v>760</v>
      </c>
      <c r="I281" s="20" t="s">
        <v>19</v>
      </c>
      <c r="J281" s="36" t="s">
        <v>20</v>
      </c>
      <c r="K281" s="36" t="s">
        <v>66</v>
      </c>
      <c r="L281" s="36" t="s">
        <v>26</v>
      </c>
      <c r="M281" s="29"/>
      <c r="N281" s="29"/>
      <c r="O281" s="36"/>
    </row>
    <row r="282" spans="1:15">
      <c r="A282" s="29"/>
      <c r="B282" s="38">
        <v>2008</v>
      </c>
      <c r="C282" s="38">
        <v>2008</v>
      </c>
      <c r="D282" s="29" t="s">
        <v>761</v>
      </c>
      <c r="E282" s="39" t="s">
        <v>762</v>
      </c>
      <c r="F282" s="40">
        <v>9780822389071</v>
      </c>
      <c r="G282" s="40" t="s">
        <v>763</v>
      </c>
      <c r="H282" s="41" t="str">
        <f>HYPERLINK("http://dx.doi.org/10.1215/9780822389071","http://dx.doi.org/10.1215/9780822389071")</f>
        <v>http://dx.doi.org/10.1215/9780822389071</v>
      </c>
      <c r="I282" s="20" t="s">
        <v>19</v>
      </c>
      <c r="J282" s="36" t="s">
        <v>20</v>
      </c>
      <c r="K282" s="36" t="s">
        <v>81</v>
      </c>
      <c r="L282" s="36" t="s">
        <v>56</v>
      </c>
      <c r="M282" s="29"/>
      <c r="N282" s="29"/>
      <c r="O282" s="36"/>
    </row>
    <row r="283" spans="1:15">
      <c r="A283" s="29"/>
      <c r="B283" s="38">
        <v>2008</v>
      </c>
      <c r="C283" s="38">
        <v>2008</v>
      </c>
      <c r="D283" s="29" t="s">
        <v>764</v>
      </c>
      <c r="E283" s="39" t="s">
        <v>765</v>
      </c>
      <c r="F283" s="40">
        <v>9780822392408</v>
      </c>
      <c r="G283" s="40">
        <v>9780822341444</v>
      </c>
      <c r="H283" s="41" t="s">
        <v>766</v>
      </c>
      <c r="I283" s="20" t="s">
        <v>19</v>
      </c>
      <c r="J283" s="36" t="s">
        <v>104</v>
      </c>
      <c r="K283" s="36" t="s">
        <v>44</v>
      </c>
      <c r="L283" s="36" t="s">
        <v>27</v>
      </c>
      <c r="M283" s="29"/>
      <c r="N283" s="29"/>
      <c r="O283" s="36"/>
    </row>
    <row r="284" spans="1:15">
      <c r="A284" s="29"/>
      <c r="B284" s="38">
        <v>2008</v>
      </c>
      <c r="C284" s="38">
        <v>2008</v>
      </c>
      <c r="D284" s="29" t="s">
        <v>767</v>
      </c>
      <c r="E284" s="39" t="s">
        <v>768</v>
      </c>
      <c r="F284" s="40">
        <v>9780822389194</v>
      </c>
      <c r="G284" s="40">
        <v>9780822342991</v>
      </c>
      <c r="H284" s="41" t="s">
        <v>769</v>
      </c>
      <c r="I284" s="20" t="s">
        <v>19</v>
      </c>
      <c r="J284" s="36" t="s">
        <v>20</v>
      </c>
      <c r="K284" s="36" t="s">
        <v>26</v>
      </c>
      <c r="L284" s="36" t="s">
        <v>411</v>
      </c>
      <c r="M284" s="29"/>
      <c r="N284" s="29"/>
      <c r="O284" s="36"/>
    </row>
    <row r="285" spans="1:15">
      <c r="A285" s="29"/>
      <c r="B285" s="38">
        <v>2008</v>
      </c>
      <c r="C285" s="38">
        <v>2008</v>
      </c>
      <c r="D285" s="29" t="s">
        <v>770</v>
      </c>
      <c r="E285" s="39" t="s">
        <v>771</v>
      </c>
      <c r="F285" s="40">
        <v>9780822389255</v>
      </c>
      <c r="G285" s="40" t="s">
        <v>772</v>
      </c>
      <c r="H285" s="41" t="str">
        <f>HYPERLINK("http://dx.doi.org/10.1215/9780822389255","http://dx.doi.org/10.1215/9780822389255")</f>
        <v>http://dx.doi.org/10.1215/9780822389255</v>
      </c>
      <c r="I285" s="20" t="s">
        <v>19</v>
      </c>
      <c r="J285" s="36" t="s">
        <v>167</v>
      </c>
      <c r="K285" s="36" t="s">
        <v>20</v>
      </c>
      <c r="L285" s="36" t="s">
        <v>26</v>
      </c>
      <c r="M285" s="29"/>
      <c r="N285" s="29"/>
      <c r="O285" s="36"/>
    </row>
    <row r="286" spans="1:15">
      <c r="A286" s="29"/>
      <c r="B286" s="38">
        <v>2008</v>
      </c>
      <c r="C286" s="38">
        <v>2008</v>
      </c>
      <c r="D286" s="29" t="s">
        <v>773</v>
      </c>
      <c r="E286" s="39" t="s">
        <v>774</v>
      </c>
      <c r="F286" s="40">
        <v>9780822388876</v>
      </c>
      <c r="G286" s="40" t="s">
        <v>775</v>
      </c>
      <c r="H286" s="41" t="str">
        <f>HYPERLINK("http://dx.doi.org/10.1215/9780822388876","http://dx.doi.org/10.1215/9780822388876")</f>
        <v>http://dx.doi.org/10.1215/9780822388876</v>
      </c>
      <c r="I286" s="20" t="s">
        <v>19</v>
      </c>
      <c r="J286" s="36" t="s">
        <v>39</v>
      </c>
      <c r="K286" s="36" t="s">
        <v>43</v>
      </c>
      <c r="L286" s="36" t="s">
        <v>20</v>
      </c>
      <c r="M286" s="29"/>
      <c r="N286" s="29"/>
      <c r="O286" s="36"/>
    </row>
    <row r="287" spans="1:15">
      <c r="A287" s="29"/>
      <c r="B287" s="38">
        <v>2008</v>
      </c>
      <c r="C287" s="38">
        <v>2008</v>
      </c>
      <c r="D287" s="29" t="s">
        <v>776</v>
      </c>
      <c r="E287" s="39" t="s">
        <v>777</v>
      </c>
      <c r="F287" s="40">
        <v>9780822389378</v>
      </c>
      <c r="G287" s="40">
        <v>9780822343387</v>
      </c>
      <c r="H287" s="41" t="str">
        <f>HYPERLINK("http://dx.doi.org/10.1215/9780822389378","http://dx.doi.org/10.1215/9780822389378")</f>
        <v>http://dx.doi.org/10.1215/9780822389378</v>
      </c>
      <c r="I287" s="20" t="s">
        <v>19</v>
      </c>
      <c r="J287" s="36" t="s">
        <v>21</v>
      </c>
      <c r="K287" s="36" t="s">
        <v>20</v>
      </c>
      <c r="L287" s="36" t="s">
        <v>39</v>
      </c>
      <c r="M287" s="29"/>
      <c r="N287" s="29"/>
      <c r="O287" s="36"/>
    </row>
    <row r="288" spans="1:15">
      <c r="A288" s="29"/>
      <c r="B288" s="38">
        <v>2008</v>
      </c>
      <c r="C288" s="38">
        <v>2008</v>
      </c>
      <c r="D288" s="29" t="s">
        <v>778</v>
      </c>
      <c r="E288" s="39" t="s">
        <v>779</v>
      </c>
      <c r="F288" s="40">
        <v>9780822388654</v>
      </c>
      <c r="G288" s="40">
        <v>9780822342878</v>
      </c>
      <c r="H288" s="41" t="s">
        <v>780</v>
      </c>
      <c r="I288" s="20" t="s">
        <v>19</v>
      </c>
      <c r="J288" s="36" t="s">
        <v>168</v>
      </c>
      <c r="K288" s="36" t="s">
        <v>20</v>
      </c>
      <c r="L288" s="36" t="s">
        <v>21</v>
      </c>
      <c r="M288" s="29"/>
      <c r="N288" s="29"/>
      <c r="O288" s="36"/>
    </row>
    <row r="289" spans="1:15">
      <c r="A289" s="29"/>
      <c r="B289" s="38">
        <v>2008</v>
      </c>
      <c r="C289" s="38">
        <v>2008</v>
      </c>
      <c r="D289" s="29" t="s">
        <v>781</v>
      </c>
      <c r="E289" s="39" t="s">
        <v>782</v>
      </c>
      <c r="F289" s="40">
        <v>9780822390046</v>
      </c>
      <c r="G289" s="40">
        <v>9780822343332</v>
      </c>
      <c r="H289" s="41" t="s">
        <v>783</v>
      </c>
      <c r="I289" s="20" t="s">
        <v>19</v>
      </c>
      <c r="J289" s="36" t="s">
        <v>56</v>
      </c>
      <c r="K289" s="36" t="s">
        <v>20</v>
      </c>
      <c r="L289" s="36" t="s">
        <v>26</v>
      </c>
      <c r="M289" s="29"/>
      <c r="N289" s="29"/>
      <c r="O289" s="36"/>
    </row>
    <row r="290" spans="1:15">
      <c r="A290" s="29"/>
      <c r="B290" s="38">
        <v>2008</v>
      </c>
      <c r="C290" s="38">
        <v>2008</v>
      </c>
      <c r="D290" s="29" t="s">
        <v>784</v>
      </c>
      <c r="E290" s="39" t="s">
        <v>785</v>
      </c>
      <c r="F290" s="40">
        <v>9780822389200</v>
      </c>
      <c r="G290" s="40">
        <v>9780822343011</v>
      </c>
      <c r="H290" s="41" t="str">
        <f>HYPERLINK("http://dx.doi.org/10.1215/9780822389200","http://dx.doi.org/10.1215/9780822389200")</f>
        <v>http://dx.doi.org/10.1215/9780822389200</v>
      </c>
      <c r="I290" s="20" t="s">
        <v>19</v>
      </c>
      <c r="J290" s="36" t="s">
        <v>20</v>
      </c>
      <c r="K290" s="36" t="s">
        <v>160</v>
      </c>
      <c r="L290" s="36" t="s">
        <v>86</v>
      </c>
      <c r="M290" s="29"/>
      <c r="N290" s="29"/>
      <c r="O290" s="36"/>
    </row>
    <row r="291" spans="1:15">
      <c r="A291" s="29"/>
      <c r="B291" s="38">
        <v>2008</v>
      </c>
      <c r="C291" s="38">
        <v>2008</v>
      </c>
      <c r="D291" s="29" t="s">
        <v>786</v>
      </c>
      <c r="E291" s="39" t="s">
        <v>787</v>
      </c>
      <c r="F291" s="40">
        <v>9780822381181</v>
      </c>
      <c r="G291" s="40" t="s">
        <v>788</v>
      </c>
      <c r="H291" s="41" t="s">
        <v>789</v>
      </c>
      <c r="I291" s="20" t="s">
        <v>19</v>
      </c>
      <c r="J291" s="36" t="s">
        <v>20</v>
      </c>
      <c r="K291" s="36" t="s">
        <v>111</v>
      </c>
      <c r="L291" s="36" t="s">
        <v>26</v>
      </c>
      <c r="M291" s="29"/>
      <c r="N291" s="29"/>
      <c r="O291" s="36"/>
    </row>
    <row r="292" spans="1:15">
      <c r="A292" s="29"/>
      <c r="B292" s="38">
        <v>2008</v>
      </c>
      <c r="C292" s="38">
        <v>2008</v>
      </c>
      <c r="D292" s="29" t="s">
        <v>790</v>
      </c>
      <c r="E292" s="39" t="s">
        <v>791</v>
      </c>
      <c r="F292" s="40">
        <v>9780822388630</v>
      </c>
      <c r="G292" s="40">
        <v>9780822342632</v>
      </c>
      <c r="H292" s="41" t="s">
        <v>792</v>
      </c>
      <c r="I292" s="20" t="s">
        <v>19</v>
      </c>
      <c r="J292" s="36" t="s">
        <v>167</v>
      </c>
      <c r="K292" s="36" t="s">
        <v>20</v>
      </c>
      <c r="L292" s="36" t="s">
        <v>26</v>
      </c>
      <c r="M292" s="29"/>
      <c r="N292" s="45"/>
      <c r="O292" s="36"/>
    </row>
    <row r="293" spans="1:15">
      <c r="A293" s="29"/>
      <c r="B293" s="38">
        <v>2008</v>
      </c>
      <c r="C293" s="38">
        <v>2008</v>
      </c>
      <c r="D293" s="29" t="s">
        <v>793</v>
      </c>
      <c r="E293" s="39" t="s">
        <v>794</v>
      </c>
      <c r="F293" s="40">
        <v>9780822388890</v>
      </c>
      <c r="G293" s="40" t="s">
        <v>795</v>
      </c>
      <c r="H293" s="41" t="s">
        <v>796</v>
      </c>
      <c r="I293" s="20" t="s">
        <v>19</v>
      </c>
      <c r="J293" s="36" t="s">
        <v>20</v>
      </c>
      <c r="K293" s="36" t="s">
        <v>43</v>
      </c>
      <c r="L293" s="36" t="s">
        <v>26</v>
      </c>
      <c r="M293" s="29"/>
      <c r="N293" s="29"/>
      <c r="O293" s="36"/>
    </row>
    <row r="294" spans="1:15">
      <c r="A294" s="29"/>
      <c r="B294" s="38">
        <v>2008</v>
      </c>
      <c r="C294" s="38">
        <v>2008</v>
      </c>
      <c r="D294" s="29" t="s">
        <v>797</v>
      </c>
      <c r="E294" s="39" t="s">
        <v>798</v>
      </c>
      <c r="F294" s="40">
        <v>9780822389033</v>
      </c>
      <c r="G294" s="40" t="s">
        <v>799</v>
      </c>
      <c r="H294" s="41" t="str">
        <f>HYPERLINK("http://dx.doi.org/10.1215/9780822389033","http://dx.doi.org/10.1215/9780822389033")</f>
        <v>http://dx.doi.org/10.1215/9780822389033</v>
      </c>
      <c r="I294" s="20" t="s">
        <v>19</v>
      </c>
      <c r="J294" s="36" t="s">
        <v>20</v>
      </c>
      <c r="K294" s="36" t="s">
        <v>192</v>
      </c>
      <c r="L294" s="36" t="s">
        <v>56</v>
      </c>
      <c r="M294" s="29"/>
      <c r="N294" s="29"/>
      <c r="O294" s="36"/>
    </row>
    <row r="295" spans="1:15">
      <c r="A295" s="29"/>
      <c r="B295" s="38">
        <v>2008</v>
      </c>
      <c r="C295" s="38">
        <v>2008</v>
      </c>
      <c r="D295" s="29" t="s">
        <v>800</v>
      </c>
      <c r="E295" s="39" t="s">
        <v>801</v>
      </c>
      <c r="F295" s="40">
        <v>9780822389101</v>
      </c>
      <c r="G295" s="40" t="s">
        <v>802</v>
      </c>
      <c r="H295" s="41" t="str">
        <f>HYPERLINK("http://dx.doi.org/10.1215/9780822389101","http://dx.doi.org/10.1215/9780822389101")</f>
        <v>http://dx.doi.org/10.1215/9780822389101</v>
      </c>
      <c r="I295" s="20" t="s">
        <v>19</v>
      </c>
      <c r="J295" s="36" t="s">
        <v>20</v>
      </c>
      <c r="K295" s="36" t="s">
        <v>26</v>
      </c>
      <c r="L295" s="36"/>
      <c r="M295" s="29"/>
      <c r="N295" s="29"/>
      <c r="O295" s="36"/>
    </row>
    <row r="296" spans="1:15">
      <c r="A296" s="29"/>
      <c r="B296" s="38" t="s">
        <v>803</v>
      </c>
      <c r="C296" s="38">
        <v>2007</v>
      </c>
      <c r="D296" s="29" t="s">
        <v>804</v>
      </c>
      <c r="E296" s="39" t="s">
        <v>805</v>
      </c>
      <c r="F296" s="40">
        <v>9780822389538</v>
      </c>
      <c r="G296" s="40">
        <v>9780822339748</v>
      </c>
      <c r="H296" s="41" t="s">
        <v>806</v>
      </c>
      <c r="I296" s="20" t="s">
        <v>19</v>
      </c>
      <c r="J296" s="36" t="s">
        <v>21</v>
      </c>
      <c r="K296" s="36" t="s">
        <v>27</v>
      </c>
      <c r="L296" s="36" t="s">
        <v>168</v>
      </c>
      <c r="M296" s="29"/>
      <c r="N296" s="29"/>
      <c r="O296" s="36"/>
    </row>
    <row r="297" spans="1:15">
      <c r="A297" s="29"/>
      <c r="B297" s="38" t="s">
        <v>803</v>
      </c>
      <c r="C297" s="38">
        <v>2007</v>
      </c>
      <c r="D297" s="29" t="s">
        <v>807</v>
      </c>
      <c r="E297" s="39" t="s">
        <v>808</v>
      </c>
      <c r="F297" s="40">
        <v>9780822389835</v>
      </c>
      <c r="G297" s="40">
        <v>9780822339106</v>
      </c>
      <c r="H297" s="41" t="str">
        <f>HYPERLINK("http://dx.doi.org/10.1215/9780822389835","http://dx.doi.org/10.1215/9780822389835")</f>
        <v>http://dx.doi.org/10.1215/9780822389835</v>
      </c>
      <c r="I297" s="20" t="s">
        <v>19</v>
      </c>
      <c r="J297" s="36" t="s">
        <v>31</v>
      </c>
      <c r="K297" s="36" t="s">
        <v>26</v>
      </c>
      <c r="L297" s="36" t="s">
        <v>20</v>
      </c>
      <c r="M297" s="29"/>
      <c r="N297" s="29"/>
      <c r="O297" s="36"/>
    </row>
    <row r="298" spans="1:15">
      <c r="A298" s="29" t="s">
        <v>96</v>
      </c>
      <c r="B298" s="38" t="s">
        <v>803</v>
      </c>
      <c r="C298" s="38">
        <v>2007</v>
      </c>
      <c r="D298" s="29" t="s">
        <v>809</v>
      </c>
      <c r="E298" s="39" t="s">
        <v>810</v>
      </c>
      <c r="F298" s="40">
        <v>9780822390282</v>
      </c>
      <c r="G298" s="40">
        <v>9780822340188</v>
      </c>
      <c r="H298" s="41" t="s">
        <v>811</v>
      </c>
      <c r="I298" s="20" t="s">
        <v>19</v>
      </c>
      <c r="J298" s="36" t="s">
        <v>288</v>
      </c>
      <c r="K298" s="36" t="s">
        <v>160</v>
      </c>
      <c r="L298" s="36" t="s">
        <v>20</v>
      </c>
      <c r="M298" s="29"/>
      <c r="N298" s="29"/>
      <c r="O298" s="36"/>
    </row>
    <row r="299" spans="1:15">
      <c r="A299" s="29"/>
      <c r="B299" s="38" t="s">
        <v>803</v>
      </c>
      <c r="C299" s="38">
        <v>2007</v>
      </c>
      <c r="D299" s="29" t="s">
        <v>812</v>
      </c>
      <c r="E299" s="39" t="s">
        <v>813</v>
      </c>
      <c r="F299" s="40">
        <v>9780822389880</v>
      </c>
      <c r="G299" s="40">
        <v>9780822338529</v>
      </c>
      <c r="H299" s="41" t="str">
        <f>HYPERLINK("http://dx.doi.org/10.1215/9780822389880","http://dx.doi.org/10.1215/9780822389880")</f>
        <v>http://dx.doi.org/10.1215/9780822389880</v>
      </c>
      <c r="I299" s="20" t="s">
        <v>19</v>
      </c>
      <c r="J299" s="36" t="s">
        <v>246</v>
      </c>
      <c r="K299" s="36" t="s">
        <v>138</v>
      </c>
      <c r="L299" s="36" t="s">
        <v>20</v>
      </c>
      <c r="M299" s="29"/>
      <c r="N299" s="36"/>
      <c r="O299" s="36"/>
    </row>
    <row r="300" spans="1:15">
      <c r="A300" s="29"/>
      <c r="B300" s="38" t="s">
        <v>803</v>
      </c>
      <c r="C300" s="38">
        <v>2007</v>
      </c>
      <c r="D300" s="29" t="s">
        <v>814</v>
      </c>
      <c r="E300" s="39" t="s">
        <v>815</v>
      </c>
      <c r="F300" s="40">
        <v>9780822390466</v>
      </c>
      <c r="G300" s="40">
        <v>9780822340218</v>
      </c>
      <c r="H300" s="41" t="s">
        <v>816</v>
      </c>
      <c r="I300" s="20" t="s">
        <v>19</v>
      </c>
      <c r="J300" s="36" t="s">
        <v>20</v>
      </c>
      <c r="K300" s="36" t="s">
        <v>153</v>
      </c>
      <c r="L300" s="36" t="s">
        <v>536</v>
      </c>
      <c r="M300" s="29"/>
      <c r="N300" s="36"/>
      <c r="O300" s="36"/>
    </row>
    <row r="301" spans="1:15">
      <c r="A301" s="29"/>
      <c r="B301" s="38" t="s">
        <v>803</v>
      </c>
      <c r="C301" s="38">
        <v>2007</v>
      </c>
      <c r="D301" s="29" t="s">
        <v>817</v>
      </c>
      <c r="E301" s="39" t="s">
        <v>818</v>
      </c>
      <c r="F301" s="40">
        <v>9780822388258</v>
      </c>
      <c r="G301" s="40">
        <v>9780822336877</v>
      </c>
      <c r="H301" s="41" t="str">
        <f>HYPERLINK("http://dx.doi.org/10.1215/9780822388258","http://dx.doi.org/10.1215/9780822388258")</f>
        <v>http://dx.doi.org/10.1215/9780822388258</v>
      </c>
      <c r="I301" s="20" t="s">
        <v>19</v>
      </c>
      <c r="J301" s="36" t="s">
        <v>167</v>
      </c>
      <c r="K301" s="36" t="s">
        <v>20</v>
      </c>
      <c r="L301" s="36" t="s">
        <v>26</v>
      </c>
      <c r="M301" s="29" t="s">
        <v>819</v>
      </c>
      <c r="N301" s="45"/>
      <c r="O301" s="36"/>
    </row>
    <row r="302" spans="1:15">
      <c r="A302" s="29"/>
      <c r="B302" s="38" t="s">
        <v>803</v>
      </c>
      <c r="C302" s="38">
        <v>2007</v>
      </c>
      <c r="D302" s="29" t="s">
        <v>820</v>
      </c>
      <c r="E302" s="39" t="s">
        <v>821</v>
      </c>
      <c r="F302" s="40">
        <v>9780822389675</v>
      </c>
      <c r="G302" s="40">
        <v>9780822338062</v>
      </c>
      <c r="H302" s="41" t="s">
        <v>822</v>
      </c>
      <c r="I302" s="20" t="s">
        <v>19</v>
      </c>
      <c r="J302" s="36" t="s">
        <v>167</v>
      </c>
      <c r="K302" s="36" t="s">
        <v>20</v>
      </c>
      <c r="L302" s="36" t="s">
        <v>153</v>
      </c>
      <c r="M302" s="29"/>
      <c r="N302" s="29"/>
      <c r="O302" s="36"/>
    </row>
    <row r="303" spans="1:15">
      <c r="A303" s="29"/>
      <c r="B303" s="38" t="s">
        <v>803</v>
      </c>
      <c r="C303" s="38">
        <v>2007</v>
      </c>
      <c r="D303" s="29" t="s">
        <v>823</v>
      </c>
      <c r="E303" s="39" t="s">
        <v>824</v>
      </c>
      <c r="F303" s="40">
        <v>9780822390565</v>
      </c>
      <c r="G303" s="40">
        <v>9780822340164</v>
      </c>
      <c r="H303" s="41" t="s">
        <v>825</v>
      </c>
      <c r="I303" s="20" t="s">
        <v>19</v>
      </c>
      <c r="J303" s="36" t="s">
        <v>22</v>
      </c>
      <c r="K303" s="36" t="s">
        <v>26</v>
      </c>
      <c r="L303" s="36" t="s">
        <v>20</v>
      </c>
      <c r="M303" s="29"/>
      <c r="N303" s="29"/>
      <c r="O303" s="36"/>
    </row>
    <row r="304" spans="1:15">
      <c r="A304" s="29"/>
      <c r="B304" s="38" t="s">
        <v>803</v>
      </c>
      <c r="C304" s="38">
        <v>2007</v>
      </c>
      <c r="D304" s="29" t="s">
        <v>826</v>
      </c>
      <c r="E304" s="39" t="s">
        <v>827</v>
      </c>
      <c r="F304" s="40">
        <v>9780822389750</v>
      </c>
      <c r="G304" s="40">
        <v>9780822340102</v>
      </c>
      <c r="H304" s="41" t="str">
        <f>HYPERLINK("http://dx.doi.org/10.1215/9780822389750","http://dx.doi.org/10.1215/9780822389750")</f>
        <v>http://dx.doi.org/10.1215/9780822389750</v>
      </c>
      <c r="I304" s="20" t="s">
        <v>19</v>
      </c>
      <c r="J304" s="36" t="s">
        <v>20</v>
      </c>
      <c r="K304" s="36" t="s">
        <v>56</v>
      </c>
      <c r="L304" s="36" t="s">
        <v>55</v>
      </c>
      <c r="M304" s="29"/>
      <c r="N304" s="29"/>
      <c r="O304" s="36"/>
    </row>
    <row r="305" spans="1:15">
      <c r="A305" s="29"/>
      <c r="B305" s="38" t="s">
        <v>803</v>
      </c>
      <c r="C305" s="38">
        <v>2007</v>
      </c>
      <c r="D305" s="29" t="s">
        <v>828</v>
      </c>
      <c r="E305" s="39" t="s">
        <v>829</v>
      </c>
      <c r="F305" s="40">
        <v>9780822389507</v>
      </c>
      <c r="G305" s="40">
        <v>9780822339342</v>
      </c>
      <c r="H305" s="41" t="s">
        <v>830</v>
      </c>
      <c r="I305" s="20" t="s">
        <v>19</v>
      </c>
      <c r="J305" s="36" t="s">
        <v>20</v>
      </c>
      <c r="K305" s="36" t="s">
        <v>60</v>
      </c>
      <c r="L305" s="36" t="s">
        <v>48</v>
      </c>
      <c r="M305" s="29"/>
      <c r="N305" s="29"/>
      <c r="O305" s="36"/>
    </row>
    <row r="306" spans="1:15">
      <c r="A306" s="29"/>
      <c r="B306" s="38" t="s">
        <v>803</v>
      </c>
      <c r="C306" s="38">
        <v>2007</v>
      </c>
      <c r="D306" s="29" t="s">
        <v>831</v>
      </c>
      <c r="E306" s="39" t="s">
        <v>832</v>
      </c>
      <c r="F306" s="40">
        <v>9780822390381</v>
      </c>
      <c r="G306" s="40">
        <v>9780822340621</v>
      </c>
      <c r="H306" s="41" t="s">
        <v>833</v>
      </c>
      <c r="I306" s="20" t="s">
        <v>19</v>
      </c>
      <c r="J306" s="36" t="s">
        <v>20</v>
      </c>
      <c r="K306" s="36" t="s">
        <v>60</v>
      </c>
      <c r="L306" s="36" t="s">
        <v>27</v>
      </c>
      <c r="M306" s="29"/>
      <c r="N306" s="29"/>
      <c r="O306" s="36"/>
    </row>
    <row r="307" spans="1:15">
      <c r="A307" s="29"/>
      <c r="B307" s="38" t="s">
        <v>803</v>
      </c>
      <c r="C307" s="38">
        <v>2007</v>
      </c>
      <c r="D307" s="29" t="s">
        <v>834</v>
      </c>
      <c r="E307" s="39" t="s">
        <v>835</v>
      </c>
      <c r="F307" s="40">
        <v>9780822389569</v>
      </c>
      <c r="G307" s="40">
        <v>9780822339328</v>
      </c>
      <c r="H307" s="41" t="s">
        <v>836</v>
      </c>
      <c r="I307" s="20" t="s">
        <v>19</v>
      </c>
      <c r="J307" s="36" t="s">
        <v>294</v>
      </c>
      <c r="K307" s="36" t="s">
        <v>20</v>
      </c>
      <c r="L307" s="36"/>
      <c r="M307" s="29"/>
      <c r="N307" s="29"/>
      <c r="O307" s="36"/>
    </row>
    <row r="308" spans="1:15">
      <c r="A308" s="29"/>
      <c r="B308" s="38" t="s">
        <v>803</v>
      </c>
      <c r="C308" s="38">
        <v>2007</v>
      </c>
      <c r="D308" s="29" t="s">
        <v>837</v>
      </c>
      <c r="E308" s="39" t="s">
        <v>838</v>
      </c>
      <c r="F308" s="40">
        <v>9780822389705</v>
      </c>
      <c r="G308" s="40">
        <v>9780822339083</v>
      </c>
      <c r="H308" s="41" t="s">
        <v>839</v>
      </c>
      <c r="I308" s="20" t="s">
        <v>19</v>
      </c>
      <c r="J308" s="36" t="s">
        <v>100</v>
      </c>
      <c r="K308" s="36" t="s">
        <v>20</v>
      </c>
      <c r="L308" s="36" t="s">
        <v>26</v>
      </c>
      <c r="M308" s="29"/>
      <c r="N308" s="29"/>
      <c r="O308" s="36"/>
    </row>
    <row r="309" spans="1:15">
      <c r="A309" s="29"/>
      <c r="B309" s="38" t="s">
        <v>803</v>
      </c>
      <c r="C309" s="38">
        <v>2007</v>
      </c>
      <c r="D309" s="29" t="s">
        <v>840</v>
      </c>
      <c r="E309" s="39" t="s">
        <v>841</v>
      </c>
      <c r="F309" s="40">
        <v>9780822390275</v>
      </c>
      <c r="G309" s="40" t="s">
        <v>842</v>
      </c>
      <c r="H309" s="41" t="str">
        <f>HYPERLINK("http://dx.doi.org/10.1215/9780822390275","http://dx.doi.org/10.1215/9780822390275")</f>
        <v>http://dx.doi.org/10.1215/9780822390275</v>
      </c>
      <c r="I309" s="20" t="s">
        <v>19</v>
      </c>
      <c r="J309" s="36" t="s">
        <v>60</v>
      </c>
      <c r="K309" s="36" t="s">
        <v>44</v>
      </c>
      <c r="L309" s="36" t="s">
        <v>20</v>
      </c>
      <c r="M309" s="29"/>
      <c r="N309" s="29"/>
      <c r="O309" s="36"/>
    </row>
    <row r="310" spans="1:15">
      <c r="A310" s="29"/>
      <c r="B310" s="38" t="s">
        <v>803</v>
      </c>
      <c r="C310" s="38">
        <v>2007</v>
      </c>
      <c r="D310" s="29" t="s">
        <v>843</v>
      </c>
      <c r="E310" s="39" t="s">
        <v>844</v>
      </c>
      <c r="F310" s="40">
        <v>9780822390213</v>
      </c>
      <c r="G310" s="40" t="s">
        <v>845</v>
      </c>
      <c r="H310" s="41" t="str">
        <f>HYPERLINK("http://dx.doi.org/10.1215/9780822390213","http://dx.doi.org/10.1215/9780822390213")</f>
        <v>http://dx.doi.org/10.1215/9780822390213</v>
      </c>
      <c r="I310" s="20" t="s">
        <v>19</v>
      </c>
      <c r="J310" s="36" t="s">
        <v>21</v>
      </c>
      <c r="K310" s="36" t="s">
        <v>27</v>
      </c>
      <c r="L310" s="36" t="s">
        <v>20</v>
      </c>
      <c r="M310" s="29"/>
      <c r="N310" s="29"/>
      <c r="O310" s="36"/>
    </row>
    <row r="311" spans="1:15">
      <c r="A311" s="29"/>
      <c r="B311" s="38" t="s">
        <v>803</v>
      </c>
      <c r="C311" s="38">
        <v>2007</v>
      </c>
      <c r="D311" s="29" t="s">
        <v>846</v>
      </c>
      <c r="E311" s="39" t="s">
        <v>847</v>
      </c>
      <c r="F311" s="40">
        <v>9780822390411</v>
      </c>
      <c r="G311" s="40" t="s">
        <v>848</v>
      </c>
      <c r="H311" s="41" t="str">
        <f>HYPERLINK("http://dx.doi.org/10.1215/9780822390411","http://dx.doi.org/10.1215/9780822390411")</f>
        <v>http://dx.doi.org/10.1215/9780822390411</v>
      </c>
      <c r="I311" s="20" t="s">
        <v>19</v>
      </c>
      <c r="J311" s="36" t="s">
        <v>20</v>
      </c>
      <c r="K311" s="36" t="s">
        <v>26</v>
      </c>
      <c r="L311" s="36" t="s">
        <v>167</v>
      </c>
      <c r="M311" s="29"/>
      <c r="N311" s="29"/>
      <c r="O311" s="36"/>
    </row>
    <row r="312" spans="1:15">
      <c r="A312" s="29"/>
      <c r="B312" s="38" t="s">
        <v>803</v>
      </c>
      <c r="C312" s="38">
        <v>2007</v>
      </c>
      <c r="D312" s="29" t="s">
        <v>849</v>
      </c>
      <c r="E312" s="39" t="s">
        <v>850</v>
      </c>
      <c r="F312" s="40">
        <v>9780822390459</v>
      </c>
      <c r="G312" s="40" t="s">
        <v>851</v>
      </c>
      <c r="H312" s="41" t="str">
        <f>HYPERLINK("http://dx.doi.org/10.1215/9780822390459","http://dx.doi.org/10.1215/9780822390459")</f>
        <v>http://dx.doi.org/10.1215/9780822390459</v>
      </c>
      <c r="I312" s="20" t="s">
        <v>19</v>
      </c>
      <c r="J312" s="36" t="s">
        <v>20</v>
      </c>
      <c r="K312" s="36" t="s">
        <v>138</v>
      </c>
      <c r="L312" s="36" t="s">
        <v>852</v>
      </c>
      <c r="M312" s="29"/>
      <c r="N312" s="29"/>
      <c r="O312" s="36"/>
    </row>
    <row r="313" spans="1:15">
      <c r="A313" s="29"/>
      <c r="B313" s="38" t="s">
        <v>803</v>
      </c>
      <c r="C313" s="38">
        <v>2007</v>
      </c>
      <c r="D313" s="29" t="s">
        <v>853</v>
      </c>
      <c r="E313" s="39" t="s">
        <v>854</v>
      </c>
      <c r="F313" s="40">
        <v>9780822389873</v>
      </c>
      <c r="G313" s="40" t="s">
        <v>855</v>
      </c>
      <c r="H313" s="41" t="str">
        <f>HYPERLINK("http://dx.doi.org/10.1215/9780822389873","http://dx.doi.org/10.1215/9780822389873")</f>
        <v>http://dx.doi.org/10.1215/9780822389873</v>
      </c>
      <c r="I313" s="20" t="s">
        <v>19</v>
      </c>
      <c r="J313" s="36" t="s">
        <v>66</v>
      </c>
      <c r="K313" s="36" t="s">
        <v>20</v>
      </c>
      <c r="L313" s="36" t="s">
        <v>56</v>
      </c>
      <c r="M313" s="29"/>
      <c r="N313" s="29"/>
      <c r="O313" s="36"/>
    </row>
    <row r="314" spans="1:15">
      <c r="A314" s="29"/>
      <c r="B314" s="38" t="s">
        <v>803</v>
      </c>
      <c r="C314" s="38">
        <v>2007</v>
      </c>
      <c r="D314" s="29" t="s">
        <v>856</v>
      </c>
      <c r="E314" s="39" t="s">
        <v>857</v>
      </c>
      <c r="F314" s="40">
        <v>9780822390329</v>
      </c>
      <c r="G314" s="40">
        <v>9780822340966</v>
      </c>
      <c r="H314" s="41" t="s">
        <v>858</v>
      </c>
      <c r="I314" s="20" t="s">
        <v>19</v>
      </c>
      <c r="J314" s="36" t="s">
        <v>20</v>
      </c>
      <c r="K314" s="36" t="s">
        <v>44</v>
      </c>
      <c r="L314" s="36" t="s">
        <v>48</v>
      </c>
      <c r="M314" s="29"/>
      <c r="N314" s="29"/>
      <c r="O314" s="36"/>
    </row>
    <row r="315" spans="1:15">
      <c r="A315" s="29"/>
      <c r="B315" s="38" t="s">
        <v>803</v>
      </c>
      <c r="C315" s="38">
        <v>2007</v>
      </c>
      <c r="D315" s="29" t="s">
        <v>859</v>
      </c>
      <c r="E315" s="39" t="s">
        <v>860</v>
      </c>
      <c r="F315" s="40">
        <v>9780822390220</v>
      </c>
      <c r="G315" s="40">
        <v>9780822340577</v>
      </c>
      <c r="H315" s="41" t="str">
        <f>HYPERLINK("http://dx.doi.org/10.1215/9780822390220","http://dx.doi.org/10.1215/9780822390220")</f>
        <v>http://dx.doi.org/10.1215/9780822390220</v>
      </c>
      <c r="I315" s="20" t="s">
        <v>19</v>
      </c>
      <c r="J315" s="36" t="s">
        <v>27</v>
      </c>
      <c r="K315" s="36" t="s">
        <v>111</v>
      </c>
      <c r="L315" s="36" t="s">
        <v>56</v>
      </c>
      <c r="M315" s="29"/>
      <c r="N315" s="29"/>
      <c r="O315" s="36"/>
    </row>
    <row r="316" spans="1:15">
      <c r="A316" s="29"/>
      <c r="B316" s="38" t="s">
        <v>803</v>
      </c>
      <c r="C316" s="38">
        <v>2007</v>
      </c>
      <c r="D316" s="29" t="s">
        <v>861</v>
      </c>
      <c r="E316" s="39" t="s">
        <v>862</v>
      </c>
      <c r="F316" s="40">
        <v>9780822397779</v>
      </c>
      <c r="G316" s="40">
        <v>9780822338864</v>
      </c>
      <c r="H316" s="41" t="str">
        <f>HYPERLINK("http://dx.doi.org/10.1215/9780822397779","http://dx.doi.org/10.1215/9780822397779")</f>
        <v>http://dx.doi.org/10.1215/9780822397779</v>
      </c>
      <c r="I316" s="20" t="s">
        <v>19</v>
      </c>
      <c r="J316" s="36" t="s">
        <v>26</v>
      </c>
      <c r="K316" s="36" t="s">
        <v>138</v>
      </c>
      <c r="L316" s="36" t="s">
        <v>20</v>
      </c>
      <c r="M316" s="29"/>
      <c r="N316" s="29"/>
      <c r="O316" s="36"/>
    </row>
    <row r="317" spans="1:15">
      <c r="A317" s="29"/>
      <c r="B317" s="38" t="s">
        <v>803</v>
      </c>
      <c r="C317" s="38">
        <v>2007</v>
      </c>
      <c r="D317" s="29" t="s">
        <v>115</v>
      </c>
      <c r="E317" s="39" t="s">
        <v>863</v>
      </c>
      <c r="F317" s="40">
        <v>9780822390442</v>
      </c>
      <c r="G317" s="40" t="s">
        <v>864</v>
      </c>
      <c r="H317" s="41" t="str">
        <f>HYPERLINK("http://dx.doi.org/10.1215/9780822390442","http://dx.doi.org/10.1215/9780822390442")</f>
        <v>http://dx.doi.org/10.1215/9780822390442</v>
      </c>
      <c r="I317" s="20" t="s">
        <v>19</v>
      </c>
      <c r="J317" s="36" t="s">
        <v>27</v>
      </c>
      <c r="K317" s="36" t="s">
        <v>48</v>
      </c>
      <c r="L317" s="36" t="s">
        <v>26</v>
      </c>
      <c r="M317" s="29"/>
      <c r="N317" s="29"/>
      <c r="O317" s="36"/>
    </row>
    <row r="318" spans="1:15">
      <c r="A318" s="29"/>
      <c r="B318" s="38" t="s">
        <v>803</v>
      </c>
      <c r="C318" s="38">
        <v>2007</v>
      </c>
      <c r="D318" s="29" t="s">
        <v>865</v>
      </c>
      <c r="E318" s="39" t="s">
        <v>866</v>
      </c>
      <c r="F318" s="40">
        <v>9780822390183</v>
      </c>
      <c r="G318" s="40" t="s">
        <v>867</v>
      </c>
      <c r="H318" s="41" t="str">
        <f>HYPERLINK("http://dx.doi.org/10.1215/9780822390183","http://dx.doi.org/10.1215/9780822390183")</f>
        <v>http://dx.doi.org/10.1215/9780822390183</v>
      </c>
      <c r="I318" s="20" t="s">
        <v>19</v>
      </c>
      <c r="J318" s="36" t="s">
        <v>20</v>
      </c>
      <c r="K318" s="36" t="s">
        <v>56</v>
      </c>
      <c r="L318" s="36" t="s">
        <v>55</v>
      </c>
      <c r="M318" s="29"/>
      <c r="N318" s="29"/>
      <c r="O318" s="36"/>
    </row>
    <row r="319" spans="1:15">
      <c r="A319" s="29"/>
      <c r="B319" s="38" t="s">
        <v>803</v>
      </c>
      <c r="C319" s="38">
        <v>2007</v>
      </c>
      <c r="D319" s="29" t="s">
        <v>351</v>
      </c>
      <c r="E319" s="39" t="s">
        <v>868</v>
      </c>
      <c r="F319" s="40">
        <v>9780822389576</v>
      </c>
      <c r="G319" s="40">
        <v>9780822338628</v>
      </c>
      <c r="H319" s="41" t="s">
        <v>869</v>
      </c>
      <c r="I319" s="20" t="s">
        <v>19</v>
      </c>
      <c r="J319" s="36" t="s">
        <v>175</v>
      </c>
      <c r="K319" s="36" t="s">
        <v>27</v>
      </c>
      <c r="L319" s="36" t="s">
        <v>353</v>
      </c>
      <c r="M319" s="29"/>
      <c r="N319" s="29"/>
      <c r="O319" s="36"/>
    </row>
    <row r="320" spans="1:15">
      <c r="A320" s="29"/>
      <c r="B320" s="38" t="s">
        <v>803</v>
      </c>
      <c r="C320" s="38">
        <v>2007</v>
      </c>
      <c r="D320" s="29" t="s">
        <v>870</v>
      </c>
      <c r="E320" s="39" t="s">
        <v>871</v>
      </c>
      <c r="F320" s="40">
        <v>9780822389583</v>
      </c>
      <c r="G320" s="40">
        <v>9780822339373</v>
      </c>
      <c r="H320" s="41" t="s">
        <v>872</v>
      </c>
      <c r="I320" s="20" t="s">
        <v>19</v>
      </c>
      <c r="J320" s="36" t="s">
        <v>160</v>
      </c>
      <c r="K320" s="36" t="s">
        <v>27</v>
      </c>
      <c r="L320" s="36" t="s">
        <v>48</v>
      </c>
      <c r="M320" s="29"/>
      <c r="N320" s="29"/>
      <c r="O320" s="36"/>
    </row>
    <row r="321" spans="1:15">
      <c r="A321" s="29"/>
      <c r="B321" s="38" t="s">
        <v>803</v>
      </c>
      <c r="C321" s="38">
        <v>2007</v>
      </c>
      <c r="D321" s="29" t="s">
        <v>873</v>
      </c>
      <c r="E321" s="39" t="s">
        <v>874</v>
      </c>
      <c r="F321" s="40">
        <v>9780822389941</v>
      </c>
      <c r="G321" s="40" t="s">
        <v>875</v>
      </c>
      <c r="H321" s="41" t="str">
        <f>HYPERLINK("http://dx.doi.org/10.1215/9780822389941","http://dx.doi.org/10.1215/9780822389941")</f>
        <v>http://dx.doi.org/10.1215/9780822389941</v>
      </c>
      <c r="I321" s="20" t="s">
        <v>19</v>
      </c>
      <c r="J321" s="36" t="s">
        <v>31</v>
      </c>
      <c r="K321" s="36" t="s">
        <v>167</v>
      </c>
      <c r="L321" s="36" t="s">
        <v>20</v>
      </c>
      <c r="M321" s="29"/>
      <c r="N321" s="29"/>
      <c r="O321" s="36"/>
    </row>
    <row r="322" spans="1:15">
      <c r="A322" s="29"/>
      <c r="B322" s="38" t="s">
        <v>803</v>
      </c>
      <c r="C322" s="38">
        <v>2007</v>
      </c>
      <c r="D322" s="29" t="s">
        <v>876</v>
      </c>
      <c r="E322" s="39" t="s">
        <v>877</v>
      </c>
      <c r="F322" s="40">
        <v>9780822390251</v>
      </c>
      <c r="G322" s="40">
        <v>9780822340454</v>
      </c>
      <c r="H322" s="41" t="s">
        <v>878</v>
      </c>
      <c r="I322" s="20" t="s">
        <v>19</v>
      </c>
      <c r="J322" s="36" t="s">
        <v>20</v>
      </c>
      <c r="K322" s="36" t="s">
        <v>353</v>
      </c>
      <c r="L322" s="36" t="s">
        <v>56</v>
      </c>
      <c r="M322" s="29"/>
      <c r="N322" s="29"/>
      <c r="O322" s="36"/>
    </row>
    <row r="323" spans="1:15">
      <c r="A323" s="29"/>
      <c r="B323" s="38" t="s">
        <v>803</v>
      </c>
      <c r="C323" s="38">
        <v>2007</v>
      </c>
      <c r="D323" s="29" t="s">
        <v>409</v>
      </c>
      <c r="E323" s="39" t="s">
        <v>879</v>
      </c>
      <c r="F323" s="40">
        <v>9780822390503</v>
      </c>
      <c r="G323" s="40">
        <v>9780822340508</v>
      </c>
      <c r="H323" s="41" t="s">
        <v>880</v>
      </c>
      <c r="I323" s="20" t="s">
        <v>19</v>
      </c>
      <c r="J323" s="36" t="s">
        <v>20</v>
      </c>
      <c r="K323" s="36" t="s">
        <v>65</v>
      </c>
      <c r="L323" s="36" t="s">
        <v>411</v>
      </c>
      <c r="M323" s="29"/>
      <c r="N323" s="29"/>
      <c r="O323" s="36"/>
    </row>
    <row r="324" spans="1:15">
      <c r="A324" s="29"/>
      <c r="B324" s="38" t="s">
        <v>803</v>
      </c>
      <c r="C324" s="38">
        <v>2007</v>
      </c>
      <c r="D324" s="29" t="s">
        <v>881</v>
      </c>
      <c r="E324" s="39" t="s">
        <v>882</v>
      </c>
      <c r="F324" s="40">
        <v>9780822390145</v>
      </c>
      <c r="G324" s="40">
        <v>9780822340133</v>
      </c>
      <c r="H324" s="41" t="str">
        <f>HYPERLINK("http://dx.doi.org/10.1215/9780822390145","http://dx.doi.org/10.1215/9780822390145")</f>
        <v>http://dx.doi.org/10.1215/9780822390145</v>
      </c>
      <c r="I324" s="20" t="s">
        <v>19</v>
      </c>
      <c r="J324" s="36" t="s">
        <v>167</v>
      </c>
      <c r="K324" s="36" t="s">
        <v>44</v>
      </c>
      <c r="L324" s="36" t="s">
        <v>27</v>
      </c>
      <c r="M324" s="29"/>
      <c r="N324" s="29"/>
      <c r="O324" s="36"/>
    </row>
    <row r="325" spans="1:15">
      <c r="A325" s="29"/>
      <c r="B325" s="38" t="s">
        <v>803</v>
      </c>
      <c r="C325" s="38">
        <v>2007</v>
      </c>
      <c r="D325" s="29" t="s">
        <v>883</v>
      </c>
      <c r="E325" s="39" t="s">
        <v>884</v>
      </c>
      <c r="F325" s="40">
        <v>9780822390152</v>
      </c>
      <c r="G325" s="40">
        <v>9780822340652</v>
      </c>
      <c r="H325" s="41" t="str">
        <f>HYPERLINK("http://dx.doi.org/10.1215/9780822390152","http://dx.doi.org/10.1215/9780822390152")</f>
        <v>http://dx.doi.org/10.1215/9780822390152</v>
      </c>
      <c r="I325" s="20" t="s">
        <v>19</v>
      </c>
      <c r="J325" s="36" t="s">
        <v>167</v>
      </c>
      <c r="K325" s="36" t="s">
        <v>20</v>
      </c>
      <c r="L325" s="36" t="s">
        <v>26</v>
      </c>
      <c r="M325" s="29"/>
      <c r="N325" s="29"/>
      <c r="O325" s="36"/>
    </row>
    <row r="326" spans="1:15">
      <c r="A326" s="29"/>
      <c r="B326" s="38" t="s">
        <v>803</v>
      </c>
      <c r="C326" s="38">
        <v>2007</v>
      </c>
      <c r="D326" s="29" t="s">
        <v>885</v>
      </c>
      <c r="E326" s="39" t="s">
        <v>886</v>
      </c>
      <c r="F326" s="40">
        <v>9780822390022</v>
      </c>
      <c r="G326" s="40" t="s">
        <v>887</v>
      </c>
      <c r="H326" s="41" t="str">
        <f>HYPERLINK("http://dx.doi.org/10.1215/9780822390022","http://dx.doi.org/10.1215/9780822390022")</f>
        <v>http://dx.doi.org/10.1215/9780822390022</v>
      </c>
      <c r="I326" s="20" t="s">
        <v>19</v>
      </c>
      <c r="J326" s="36" t="s">
        <v>66</v>
      </c>
      <c r="K326" s="36" t="s">
        <v>353</v>
      </c>
      <c r="L326" s="36" t="s">
        <v>20</v>
      </c>
      <c r="M326" s="29"/>
      <c r="N326" s="29"/>
      <c r="O326" s="36"/>
    </row>
    <row r="327" spans="1:15">
      <c r="A327" s="29"/>
      <c r="B327" s="38" t="s">
        <v>803</v>
      </c>
      <c r="C327" s="38">
        <v>2007</v>
      </c>
      <c r="D327" s="29" t="s">
        <v>888</v>
      </c>
      <c r="E327" s="39" t="s">
        <v>889</v>
      </c>
      <c r="F327" s="40">
        <v>9780822390657</v>
      </c>
      <c r="G327" s="40">
        <v>9780822340645</v>
      </c>
      <c r="H327" s="41" t="s">
        <v>890</v>
      </c>
      <c r="I327" s="20" t="s">
        <v>19</v>
      </c>
      <c r="J327" s="36" t="s">
        <v>20</v>
      </c>
      <c r="K327" s="36" t="s">
        <v>48</v>
      </c>
      <c r="L327" s="36" t="s">
        <v>95</v>
      </c>
      <c r="M327" s="29"/>
      <c r="N327" s="29"/>
      <c r="O327" s="36"/>
    </row>
    <row r="328" spans="1:15">
      <c r="A328" s="29"/>
      <c r="B328" s="38" t="s">
        <v>803</v>
      </c>
      <c r="C328" s="38">
        <v>2007</v>
      </c>
      <c r="D328" s="29" t="s">
        <v>891</v>
      </c>
      <c r="E328" s="39" t="s">
        <v>892</v>
      </c>
      <c r="F328" s="40">
        <v>9780822389774</v>
      </c>
      <c r="G328" s="40">
        <v>9780822339021</v>
      </c>
      <c r="H328" s="41" t="str">
        <f>HYPERLINK("http://dx.doi.org/10.1215/9780822389774","http://dx.doi.org/10.1215/9780822389774")</f>
        <v>http://dx.doi.org/10.1215/9780822389774</v>
      </c>
      <c r="I328" s="20" t="s">
        <v>19</v>
      </c>
      <c r="J328" s="36" t="s">
        <v>167</v>
      </c>
      <c r="K328" s="36" t="s">
        <v>48</v>
      </c>
      <c r="L328" s="36" t="s">
        <v>20</v>
      </c>
      <c r="M328" s="29"/>
      <c r="N328" s="29"/>
      <c r="O328" s="36"/>
    </row>
    <row r="329" spans="1:15">
      <c r="A329" s="29"/>
      <c r="B329" s="38" t="s">
        <v>803</v>
      </c>
      <c r="C329" s="38">
        <v>2007</v>
      </c>
      <c r="D329" s="29" t="s">
        <v>893</v>
      </c>
      <c r="E329" s="39" t="s">
        <v>894</v>
      </c>
      <c r="F329" s="40">
        <v>9780822392088</v>
      </c>
      <c r="G329" s="40">
        <v>9780822340232</v>
      </c>
      <c r="H329" s="41" t="s">
        <v>895</v>
      </c>
      <c r="I329" s="20" t="s">
        <v>19</v>
      </c>
      <c r="J329" s="36" t="s">
        <v>20</v>
      </c>
      <c r="K329" s="36" t="s">
        <v>167</v>
      </c>
      <c r="L329" s="36" t="s">
        <v>138</v>
      </c>
      <c r="M329" s="29"/>
      <c r="N329" s="29"/>
      <c r="O329" s="36"/>
    </row>
    <row r="330" spans="1:15">
      <c r="A330" s="29"/>
      <c r="B330" s="38" t="s">
        <v>803</v>
      </c>
      <c r="C330" s="38">
        <v>2006</v>
      </c>
      <c r="D330" s="29" t="s">
        <v>896</v>
      </c>
      <c r="E330" s="39" t="s">
        <v>897</v>
      </c>
      <c r="F330" s="40">
        <v>9780822387657</v>
      </c>
      <c r="G330" s="40" t="s">
        <v>898</v>
      </c>
      <c r="H330" s="41" t="str">
        <f>HYPERLINK("http://dx.doi.org/10.1215/9780822387657","http://dx.doi.org/10.1215/9780822387657")</f>
        <v>http://dx.doi.org/10.1215/9780822387657</v>
      </c>
      <c r="I330" s="20" t="s">
        <v>19</v>
      </c>
      <c r="J330" s="36" t="s">
        <v>65</v>
      </c>
      <c r="K330" s="36" t="s">
        <v>192</v>
      </c>
      <c r="L330" s="36" t="s">
        <v>27</v>
      </c>
      <c r="M330" s="29"/>
      <c r="N330" s="29"/>
      <c r="O330" s="36"/>
    </row>
    <row r="331" spans="1:15">
      <c r="A331" s="29"/>
      <c r="B331" s="38" t="s">
        <v>803</v>
      </c>
      <c r="C331" s="38">
        <v>2006</v>
      </c>
      <c r="D331" s="29" t="s">
        <v>899</v>
      </c>
      <c r="E331" s="39" t="s">
        <v>900</v>
      </c>
      <c r="F331" s="40">
        <v>9780822388456</v>
      </c>
      <c r="G331" s="40" t="s">
        <v>901</v>
      </c>
      <c r="H331" s="41" t="str">
        <f>HYPERLINK("http://dx.doi.org/10.1215/9780822388456","http://dx.doi.org/10.1215/9780822388456")</f>
        <v>http://dx.doi.org/10.1215/9780822388456</v>
      </c>
      <c r="I331" s="20" t="s">
        <v>19</v>
      </c>
      <c r="J331" s="36" t="s">
        <v>21</v>
      </c>
      <c r="K331" s="36" t="s">
        <v>70</v>
      </c>
      <c r="L331" s="36" t="s">
        <v>20</v>
      </c>
      <c r="M331" s="29"/>
      <c r="N331" s="29"/>
      <c r="O331" s="36"/>
    </row>
    <row r="332" spans="1:15">
      <c r="A332" s="29"/>
      <c r="B332" s="38" t="s">
        <v>803</v>
      </c>
      <c r="C332" s="38">
        <v>2006</v>
      </c>
      <c r="D332" s="29" t="s">
        <v>902</v>
      </c>
      <c r="E332" s="39" t="s">
        <v>903</v>
      </c>
      <c r="F332" s="40">
        <v>9780822387824</v>
      </c>
      <c r="G332" s="40" t="s">
        <v>904</v>
      </c>
      <c r="H332" s="41" t="str">
        <f>HYPERLINK("http://dx.doi.org/10.1215/9780822387824","http://dx.doi.org/10.1215/9780822387824")</f>
        <v>http://dx.doi.org/10.1215/9780822387824</v>
      </c>
      <c r="I332" s="20" t="s">
        <v>19</v>
      </c>
      <c r="J332" s="36" t="s">
        <v>35</v>
      </c>
      <c r="K332" s="36" t="s">
        <v>138</v>
      </c>
      <c r="L332" s="36" t="s">
        <v>20</v>
      </c>
      <c r="M332" s="29"/>
      <c r="N332" s="29"/>
      <c r="O332" s="36"/>
    </row>
    <row r="333" spans="1:15">
      <c r="A333" s="29"/>
      <c r="B333" s="38" t="s">
        <v>803</v>
      </c>
      <c r="C333" s="38">
        <v>2006</v>
      </c>
      <c r="D333" s="29" t="s">
        <v>721</v>
      </c>
      <c r="E333" s="39" t="s">
        <v>905</v>
      </c>
      <c r="F333" s="40">
        <v>9780822387985</v>
      </c>
      <c r="G333" s="40" t="s">
        <v>906</v>
      </c>
      <c r="H333" s="41" t="str">
        <f>HYPERLINK("http://dx.doi.org/10.1215/9780822387985","http://dx.doi.org/10.1215/9780822387985")</f>
        <v>http://dx.doi.org/10.1215/9780822387985</v>
      </c>
      <c r="I333" s="20" t="s">
        <v>19</v>
      </c>
      <c r="J333" s="36" t="s">
        <v>44</v>
      </c>
      <c r="K333" s="36" t="s">
        <v>27</v>
      </c>
      <c r="L333" s="36" t="s">
        <v>35</v>
      </c>
      <c r="M333" s="29"/>
      <c r="N333" s="29"/>
      <c r="O333" s="36"/>
    </row>
    <row r="334" spans="1:15">
      <c r="A334" s="29"/>
      <c r="B334" s="38" t="s">
        <v>803</v>
      </c>
      <c r="C334" s="38">
        <v>2006</v>
      </c>
      <c r="D334" s="29" t="s">
        <v>907</v>
      </c>
      <c r="E334" s="39" t="s">
        <v>908</v>
      </c>
      <c r="F334" s="40">
        <v>9780822387558</v>
      </c>
      <c r="G334" s="40">
        <v>9780822337225</v>
      </c>
      <c r="H334" s="41" t="str">
        <f>HYPERLINK("http://dx.doi.org/10.1215/9780822387558","http://dx.doi.org/10.1215/9780822387558")</f>
        <v>http://dx.doi.org/10.1215/9780822387558</v>
      </c>
      <c r="I334" s="20" t="s">
        <v>19</v>
      </c>
      <c r="J334" s="36" t="s">
        <v>44</v>
      </c>
      <c r="K334" s="36" t="s">
        <v>153</v>
      </c>
      <c r="L334" s="36" t="s">
        <v>20</v>
      </c>
      <c r="M334" s="29" t="s">
        <v>819</v>
      </c>
      <c r="N334" s="36"/>
      <c r="O334" s="36"/>
    </row>
    <row r="335" spans="1:15">
      <c r="A335" s="29"/>
      <c r="B335" s="38" t="s">
        <v>803</v>
      </c>
      <c r="C335" s="38">
        <v>2006</v>
      </c>
      <c r="D335" s="29" t="s">
        <v>909</v>
      </c>
      <c r="E335" s="39" t="s">
        <v>910</v>
      </c>
      <c r="F335" s="40">
        <v>9780822387701</v>
      </c>
      <c r="G335" s="40" t="s">
        <v>911</v>
      </c>
      <c r="H335" s="41" t="str">
        <f>HYPERLINK("http://dx.doi.org/10.1215/9780822387701","http://dx.doi.org/10.1215/9780822387701")</f>
        <v>http://dx.doi.org/10.1215/9780822387701</v>
      </c>
      <c r="I335" s="20" t="s">
        <v>19</v>
      </c>
      <c r="J335" s="36" t="s">
        <v>60</v>
      </c>
      <c r="K335" s="36" t="s">
        <v>44</v>
      </c>
      <c r="L335" s="36" t="s">
        <v>20</v>
      </c>
      <c r="M335" s="29"/>
      <c r="N335" s="36"/>
      <c r="O335" s="36"/>
    </row>
    <row r="336" spans="1:15">
      <c r="A336" s="29"/>
      <c r="B336" s="38" t="s">
        <v>803</v>
      </c>
      <c r="C336" s="38">
        <v>2006</v>
      </c>
      <c r="D336" s="29" t="s">
        <v>912</v>
      </c>
      <c r="E336" s="39" t="s">
        <v>913</v>
      </c>
      <c r="F336" s="40">
        <v>9780822387763</v>
      </c>
      <c r="G336" s="40" t="s">
        <v>914</v>
      </c>
      <c r="H336" s="41" t="str">
        <f>HYPERLINK("http://dx.doi.org/10.1215/9780822387763","http://dx.doi.org/10.1215/9780822387763")</f>
        <v>http://dx.doi.org/10.1215/9780822387763</v>
      </c>
      <c r="I336" s="20" t="s">
        <v>19</v>
      </c>
      <c r="J336" s="36" t="s">
        <v>74</v>
      </c>
      <c r="K336" s="36" t="s">
        <v>167</v>
      </c>
      <c r="L336" s="36" t="s">
        <v>20</v>
      </c>
      <c r="M336" s="29"/>
      <c r="N336" s="29"/>
      <c r="O336" s="36"/>
    </row>
    <row r="337" spans="1:15">
      <c r="A337" s="29"/>
      <c r="B337" s="38" t="s">
        <v>803</v>
      </c>
      <c r="C337" s="38">
        <v>2006</v>
      </c>
      <c r="D337" s="29" t="s">
        <v>915</v>
      </c>
      <c r="E337" s="39" t="s">
        <v>916</v>
      </c>
      <c r="F337" s="40">
        <v>9780822387787</v>
      </c>
      <c r="G337" s="40" t="s">
        <v>917</v>
      </c>
      <c r="H337" s="41" t="str">
        <f>HYPERLINK("http://dx.doi.org/10.1215/9780822387787","http://dx.doi.org/10.1215/9780822387787")</f>
        <v>http://dx.doi.org/10.1215/9780822387787</v>
      </c>
      <c r="I337" s="20" t="s">
        <v>19</v>
      </c>
      <c r="J337" s="36" t="s">
        <v>20</v>
      </c>
      <c r="K337" s="36" t="s">
        <v>56</v>
      </c>
      <c r="L337" s="36" t="s">
        <v>168</v>
      </c>
      <c r="M337" s="29"/>
      <c r="N337" s="29"/>
      <c r="O337" s="36"/>
    </row>
    <row r="338" spans="1:15">
      <c r="A338" s="29"/>
      <c r="B338" s="38" t="s">
        <v>803</v>
      </c>
      <c r="C338" s="38">
        <v>2006</v>
      </c>
      <c r="D338" s="29" t="s">
        <v>78</v>
      </c>
      <c r="E338" s="39" t="s">
        <v>918</v>
      </c>
      <c r="F338" s="40">
        <v>9780822388265</v>
      </c>
      <c r="G338" s="40" t="s">
        <v>919</v>
      </c>
      <c r="H338" s="41" t="str">
        <f>HYPERLINK("http://dx.doi.org/10.1215/9780822388265","http://dx.doi.org/10.1215/9780822388265")</f>
        <v>http://dx.doi.org/10.1215/9780822388265</v>
      </c>
      <c r="I338" s="20" t="s">
        <v>19</v>
      </c>
      <c r="J338" s="36" t="s">
        <v>61</v>
      </c>
      <c r="K338" s="36" t="s">
        <v>86</v>
      </c>
      <c r="L338" s="36" t="s">
        <v>20</v>
      </c>
      <c r="M338" s="29"/>
      <c r="N338" s="29"/>
      <c r="O338" s="36"/>
    </row>
    <row r="339" spans="1:15">
      <c r="A339" s="29"/>
      <c r="B339" s="38" t="s">
        <v>803</v>
      </c>
      <c r="C339" s="38">
        <v>2006</v>
      </c>
      <c r="D339" s="29" t="s">
        <v>920</v>
      </c>
      <c r="E339" s="39" t="s">
        <v>921</v>
      </c>
      <c r="F339" s="40">
        <v>9780822387992</v>
      </c>
      <c r="G339" s="40" t="s">
        <v>922</v>
      </c>
      <c r="H339" s="41" t="str">
        <f>HYPERLINK("http://dx.doi.org/10.1215/9780822387992","http://dx.doi.org/10.1215/9780822387992")</f>
        <v>http://dx.doi.org/10.1215/9780822387992</v>
      </c>
      <c r="I339" s="20" t="s">
        <v>19</v>
      </c>
      <c r="J339" s="36" t="s">
        <v>65</v>
      </c>
      <c r="K339" s="36" t="s">
        <v>60</v>
      </c>
      <c r="L339" s="36" t="s">
        <v>20</v>
      </c>
      <c r="M339" s="29"/>
      <c r="N339" s="29"/>
      <c r="O339" s="36"/>
    </row>
    <row r="340" spans="1:15">
      <c r="A340" s="29"/>
      <c r="B340" s="38" t="s">
        <v>803</v>
      </c>
      <c r="C340" s="38">
        <v>2006</v>
      </c>
      <c r="D340" s="29" t="s">
        <v>923</v>
      </c>
      <c r="E340" s="39" t="s">
        <v>924</v>
      </c>
      <c r="F340" s="40">
        <v>9780822388395</v>
      </c>
      <c r="G340" s="40" t="s">
        <v>925</v>
      </c>
      <c r="H340" s="41" t="str">
        <f>HYPERLINK("http://dx.doi.org/10.1215/9780822388395","http://dx.doi.org/10.1215/9780822388395")</f>
        <v>http://dx.doi.org/10.1215/9780822388395</v>
      </c>
      <c r="I340" s="20" t="s">
        <v>19</v>
      </c>
      <c r="J340" s="36" t="s">
        <v>61</v>
      </c>
      <c r="K340" s="36" t="s">
        <v>246</v>
      </c>
      <c r="L340" s="36" t="s">
        <v>20</v>
      </c>
      <c r="M340" s="29"/>
      <c r="N340" s="29"/>
      <c r="O340" s="36"/>
    </row>
    <row r="341" spans="1:15">
      <c r="A341" s="29"/>
      <c r="B341" s="38" t="s">
        <v>803</v>
      </c>
      <c r="C341" s="38">
        <v>2006</v>
      </c>
      <c r="D341" s="29" t="s">
        <v>926</v>
      </c>
      <c r="E341" s="39" t="s">
        <v>927</v>
      </c>
      <c r="F341" s="40">
        <v>9780822387664</v>
      </c>
      <c r="G341" s="40" t="s">
        <v>928</v>
      </c>
      <c r="H341" s="41" t="str">
        <f>HYPERLINK("http://dx.doi.org/10.1215/9780822387664","http://dx.doi.org/10.1215/9780822387664")</f>
        <v>http://dx.doi.org/10.1215/9780822387664</v>
      </c>
      <c r="I341" s="20" t="s">
        <v>19</v>
      </c>
      <c r="J341" s="36" t="s">
        <v>167</v>
      </c>
      <c r="K341" s="36" t="s">
        <v>48</v>
      </c>
      <c r="L341" s="36" t="s">
        <v>20</v>
      </c>
      <c r="M341" s="29"/>
      <c r="N341" s="29"/>
      <c r="O341" s="36"/>
    </row>
    <row r="342" spans="1:15">
      <c r="A342" s="29"/>
      <c r="B342" s="38" t="s">
        <v>803</v>
      </c>
      <c r="C342" s="38">
        <v>2006</v>
      </c>
      <c r="D342" s="29" t="s">
        <v>929</v>
      </c>
      <c r="E342" s="39" t="s">
        <v>930</v>
      </c>
      <c r="F342" s="40">
        <v>9780822388128</v>
      </c>
      <c r="G342" s="40" t="s">
        <v>931</v>
      </c>
      <c r="H342" s="41" t="str">
        <f>HYPERLINK("http://dx.doi.org/10.1215/9780822388128","http://dx.doi.org/10.1215/9780822388128")</f>
        <v>http://dx.doi.org/10.1215/9780822388128</v>
      </c>
      <c r="I342" s="20" t="s">
        <v>19</v>
      </c>
      <c r="J342" s="36" t="s">
        <v>111</v>
      </c>
      <c r="K342" s="36" t="s">
        <v>20</v>
      </c>
      <c r="L342" s="36" t="s">
        <v>26</v>
      </c>
      <c r="M342" s="29"/>
      <c r="N342" s="29"/>
      <c r="O342" s="36"/>
    </row>
    <row r="343" spans="1:15">
      <c r="A343" s="29"/>
      <c r="B343" s="38" t="s">
        <v>803</v>
      </c>
      <c r="C343" s="38">
        <v>2006</v>
      </c>
      <c r="D343" s="29" t="s">
        <v>932</v>
      </c>
      <c r="E343" s="39" t="s">
        <v>933</v>
      </c>
      <c r="F343" s="40">
        <v>9780822387626</v>
      </c>
      <c r="G343" s="40" t="s">
        <v>934</v>
      </c>
      <c r="H343" s="41" t="str">
        <f>HYPERLINK("http://dx.doi.org/10.1215/9780822387626","http://dx.doi.org/10.1215/9780822387626")</f>
        <v>http://dx.doi.org/10.1215/9780822387626</v>
      </c>
      <c r="I343" s="20" t="s">
        <v>19</v>
      </c>
      <c r="J343" s="36" t="s">
        <v>142</v>
      </c>
      <c r="K343" s="36" t="s">
        <v>20</v>
      </c>
      <c r="L343" s="36" t="s">
        <v>21</v>
      </c>
      <c r="M343" s="29"/>
      <c r="N343" s="29"/>
      <c r="O343" s="36"/>
    </row>
    <row r="344" spans="1:15">
      <c r="A344" s="29"/>
      <c r="B344" s="38" t="s">
        <v>803</v>
      </c>
      <c r="C344" s="38">
        <v>2006</v>
      </c>
      <c r="D344" s="29" t="s">
        <v>935</v>
      </c>
      <c r="E344" s="39" t="s">
        <v>936</v>
      </c>
      <c r="F344" s="40">
        <v>9780822388371</v>
      </c>
      <c r="G344" s="40" t="s">
        <v>937</v>
      </c>
      <c r="H344" s="41" t="str">
        <f>HYPERLINK("http://dx.doi.org/10.1215/9780822388371","http://dx.doi.org/10.1215/9780822388371")</f>
        <v>http://dx.doi.org/10.1215/9780822388371</v>
      </c>
      <c r="I344" s="20" t="s">
        <v>19</v>
      </c>
      <c r="J344" s="36" t="s">
        <v>27</v>
      </c>
      <c r="K344" s="36" t="s">
        <v>938</v>
      </c>
      <c r="L344" s="36" t="s">
        <v>35</v>
      </c>
      <c r="M344" s="29"/>
      <c r="N344" s="29"/>
      <c r="O344" s="36"/>
    </row>
    <row r="345" spans="1:15">
      <c r="A345" s="29"/>
      <c r="B345" s="38" t="s">
        <v>803</v>
      </c>
      <c r="C345" s="38">
        <v>2006</v>
      </c>
      <c r="D345" s="29" t="s">
        <v>939</v>
      </c>
      <c r="E345" s="39" t="s">
        <v>940</v>
      </c>
      <c r="F345" s="40">
        <v>9780822387565</v>
      </c>
      <c r="G345" s="40" t="s">
        <v>941</v>
      </c>
      <c r="H345" s="41" t="str">
        <f>HYPERLINK("http://dx.doi.org/10.1215/9780822387565","http://dx.doi.org/10.1215/9780822387565")</f>
        <v>http://dx.doi.org/10.1215/9780822387565</v>
      </c>
      <c r="I345" s="20" t="s">
        <v>19</v>
      </c>
      <c r="J345" s="36" t="s">
        <v>20</v>
      </c>
      <c r="K345" s="36" t="s">
        <v>26</v>
      </c>
      <c r="L345" s="36" t="s">
        <v>138</v>
      </c>
      <c r="M345" s="29"/>
      <c r="N345" s="29"/>
      <c r="O345" s="36"/>
    </row>
    <row r="346" spans="1:15">
      <c r="A346" s="29"/>
      <c r="B346" s="38" t="s">
        <v>803</v>
      </c>
      <c r="C346" s="38">
        <v>2006</v>
      </c>
      <c r="D346" s="29" t="s">
        <v>23</v>
      </c>
      <c r="E346" s="39" t="s">
        <v>942</v>
      </c>
      <c r="F346" s="40">
        <v>9780822388074</v>
      </c>
      <c r="G346" s="40" t="s">
        <v>943</v>
      </c>
      <c r="H346" s="41" t="str">
        <f>HYPERLINK("http://dx.doi.org/10.1215/9780822388074","http://dx.doi.org/10.1215/9780822388074")</f>
        <v>http://dx.doi.org/10.1215/9780822388074</v>
      </c>
      <c r="I346" s="20" t="s">
        <v>19</v>
      </c>
      <c r="J346" s="36" t="s">
        <v>27</v>
      </c>
      <c r="K346" s="36" t="s">
        <v>20</v>
      </c>
      <c r="L346" s="36" t="s">
        <v>26</v>
      </c>
      <c r="M346" s="29"/>
      <c r="N346" s="29"/>
      <c r="O346" s="36"/>
    </row>
    <row r="347" spans="1:15">
      <c r="A347" s="29"/>
      <c r="B347" s="38" t="s">
        <v>803</v>
      </c>
      <c r="C347" s="38">
        <v>2006</v>
      </c>
      <c r="D347" s="29" t="s">
        <v>108</v>
      </c>
      <c r="E347" s="39" t="s">
        <v>944</v>
      </c>
      <c r="F347" s="40">
        <v>9780822387831</v>
      </c>
      <c r="G347" s="40" t="s">
        <v>945</v>
      </c>
      <c r="H347" s="41" t="str">
        <f>HYPERLINK("http://dx.doi.org/10.1215/9780822387831","http://dx.doi.org/10.1215/9780822387831")</f>
        <v>http://dx.doi.org/10.1215/9780822387831</v>
      </c>
      <c r="I347" s="20" t="s">
        <v>19</v>
      </c>
      <c r="J347" s="36" t="s">
        <v>111</v>
      </c>
      <c r="K347" s="36" t="s">
        <v>156</v>
      </c>
      <c r="L347" s="36" t="s">
        <v>20</v>
      </c>
      <c r="M347" s="29"/>
      <c r="N347" s="29"/>
      <c r="O347" s="36"/>
    </row>
    <row r="348" spans="1:15">
      <c r="A348" s="29"/>
      <c r="B348" s="38" t="s">
        <v>803</v>
      </c>
      <c r="C348" s="38">
        <v>2006</v>
      </c>
      <c r="D348" s="29" t="s">
        <v>946</v>
      </c>
      <c r="E348" s="39" t="s">
        <v>947</v>
      </c>
      <c r="F348" s="40">
        <v>9780822387978</v>
      </c>
      <c r="G348" s="40" t="s">
        <v>948</v>
      </c>
      <c r="H348" s="41" t="str">
        <f>HYPERLINK("http://dx.doi.org/10.1215/9780822387978","http://dx.doi.org/10.1215/9780822387978")</f>
        <v>http://dx.doi.org/10.1215/9780822387978</v>
      </c>
      <c r="I348" s="20" t="s">
        <v>19</v>
      </c>
      <c r="J348" s="36" t="s">
        <v>20</v>
      </c>
      <c r="K348" s="36" t="s">
        <v>192</v>
      </c>
      <c r="L348" s="36" t="s">
        <v>65</v>
      </c>
      <c r="M348" s="29"/>
      <c r="N348" s="29"/>
      <c r="O348" s="36"/>
    </row>
    <row r="349" spans="1:15">
      <c r="A349" s="29"/>
      <c r="B349" s="38" t="s">
        <v>803</v>
      </c>
      <c r="C349" s="38">
        <v>2006</v>
      </c>
      <c r="D349" s="29" t="s">
        <v>949</v>
      </c>
      <c r="E349" s="39" t="s">
        <v>950</v>
      </c>
      <c r="F349" s="40">
        <v>9780822387961</v>
      </c>
      <c r="G349" s="40" t="s">
        <v>951</v>
      </c>
      <c r="H349" s="41" t="str">
        <f>HYPERLINK("http://dx.doi.org/10.1215/9780822387961","http://dx.doi.org/10.1215/9780822387961")</f>
        <v>http://dx.doi.org/10.1215/9780822387961</v>
      </c>
      <c r="I349" s="20" t="s">
        <v>19</v>
      </c>
      <c r="J349" s="36" t="s">
        <v>20</v>
      </c>
      <c r="K349" s="36" t="s">
        <v>65</v>
      </c>
      <c r="L349" s="36" t="s">
        <v>22</v>
      </c>
      <c r="M349" s="29"/>
      <c r="N349" s="29"/>
      <c r="O349" s="36"/>
    </row>
    <row r="350" spans="1:15">
      <c r="A350" s="29"/>
      <c r="B350" s="38" t="s">
        <v>803</v>
      </c>
      <c r="C350" s="38">
        <v>2006</v>
      </c>
      <c r="D350" s="29" t="s">
        <v>438</v>
      </c>
      <c r="E350" s="39" t="s">
        <v>952</v>
      </c>
      <c r="F350" s="40">
        <v>9780822387589</v>
      </c>
      <c r="G350" s="40" t="s">
        <v>953</v>
      </c>
      <c r="H350" s="41" t="str">
        <f>HYPERLINK("http://dx.doi.org/10.1215/9780822387589","http://dx.doi.org/10.1215/9780822387589")</f>
        <v>http://dx.doi.org/10.1215/9780822387589</v>
      </c>
      <c r="I350" s="20" t="s">
        <v>19</v>
      </c>
      <c r="J350" s="36" t="s">
        <v>35</v>
      </c>
      <c r="K350" s="36" t="s">
        <v>26</v>
      </c>
      <c r="L350" s="36" t="s">
        <v>20</v>
      </c>
      <c r="M350" s="29"/>
      <c r="N350" s="29"/>
      <c r="O350" s="36"/>
    </row>
    <row r="351" spans="1:15">
      <c r="A351" s="29"/>
      <c r="B351" s="38" t="s">
        <v>803</v>
      </c>
      <c r="C351" s="38">
        <v>2006</v>
      </c>
      <c r="D351" s="29" t="s">
        <v>954</v>
      </c>
      <c r="E351" s="39" t="s">
        <v>955</v>
      </c>
      <c r="F351" s="40">
        <v>9780822388487</v>
      </c>
      <c r="G351" s="40" t="s">
        <v>956</v>
      </c>
      <c r="H351" s="41" t="str">
        <f>HYPERLINK("http://dx.doi.org/10.1215/9780822388487","http://dx.doi.org/10.1215/9780822388487")</f>
        <v>http://dx.doi.org/10.1215/9780822388487</v>
      </c>
      <c r="I351" s="20" t="s">
        <v>19</v>
      </c>
      <c r="J351" s="36" t="s">
        <v>21</v>
      </c>
      <c r="K351" s="36" t="s">
        <v>27</v>
      </c>
      <c r="L351" s="36" t="s">
        <v>26</v>
      </c>
      <c r="M351" s="29"/>
      <c r="N351" s="29"/>
      <c r="O351" s="36"/>
    </row>
    <row r="352" spans="1:15">
      <c r="A352" s="29"/>
      <c r="B352" s="38" t="s">
        <v>803</v>
      </c>
      <c r="C352" s="38">
        <v>2006</v>
      </c>
      <c r="D352" s="29" t="s">
        <v>957</v>
      </c>
      <c r="E352" s="39" t="s">
        <v>958</v>
      </c>
      <c r="F352" s="40">
        <v>9780822388173</v>
      </c>
      <c r="G352" s="40" t="s">
        <v>959</v>
      </c>
      <c r="H352" s="41" t="str">
        <f>HYPERLINK("http://dx.doi.org/10.1215/9780822388173","http://dx.doi.org/10.1215/9780822388173")</f>
        <v>http://dx.doi.org/10.1215/9780822388173</v>
      </c>
      <c r="I352" s="20" t="s">
        <v>19</v>
      </c>
      <c r="J352" s="36" t="s">
        <v>31</v>
      </c>
      <c r="K352" s="36" t="s">
        <v>56</v>
      </c>
      <c r="L352" s="36" t="s">
        <v>20</v>
      </c>
      <c r="M352" s="29"/>
      <c r="N352" s="29"/>
      <c r="O352" s="36"/>
    </row>
    <row r="353" spans="1:15">
      <c r="A353" s="29"/>
      <c r="B353" s="38" t="s">
        <v>803</v>
      </c>
      <c r="C353" s="38">
        <v>2006</v>
      </c>
      <c r="D353" s="29" t="s">
        <v>960</v>
      </c>
      <c r="E353" s="39" t="s">
        <v>961</v>
      </c>
      <c r="F353" s="40">
        <v>9780822387756</v>
      </c>
      <c r="G353" s="40" t="s">
        <v>962</v>
      </c>
      <c r="H353" s="41" t="str">
        <f>HYPERLINK("http://dx.doi.org/10.1215/9780822387756","http://dx.doi.org/10.1215/9780822387756")</f>
        <v>http://dx.doi.org/10.1215/9780822387756</v>
      </c>
      <c r="I353" s="20" t="s">
        <v>19</v>
      </c>
      <c r="J353" s="36" t="s">
        <v>20</v>
      </c>
      <c r="K353" s="36" t="s">
        <v>81</v>
      </c>
      <c r="L353" s="36" t="s">
        <v>963</v>
      </c>
      <c r="M353" s="29"/>
      <c r="N353" s="29"/>
      <c r="O353" s="36"/>
    </row>
    <row r="354" spans="1:15">
      <c r="A354" s="29"/>
      <c r="B354" s="38" t="s">
        <v>803</v>
      </c>
      <c r="C354" s="38">
        <v>2005</v>
      </c>
      <c r="D354" s="29" t="s">
        <v>964</v>
      </c>
      <c r="E354" s="39" t="s">
        <v>965</v>
      </c>
      <c r="F354" s="40">
        <v>9780822386605</v>
      </c>
      <c r="G354" s="40" t="s">
        <v>966</v>
      </c>
      <c r="H354" s="41" t="str">
        <f>HYPERLINK("http://dx.doi.org/10.1215/9780822386605","http://dx.doi.org/10.1215/9780822386605")</f>
        <v>http://dx.doi.org/10.1215/9780822386605</v>
      </c>
      <c r="I354" s="20" t="s">
        <v>19</v>
      </c>
      <c r="J354" s="36" t="s">
        <v>48</v>
      </c>
      <c r="K354" s="36" t="s">
        <v>20</v>
      </c>
      <c r="L354" s="36" t="s">
        <v>60</v>
      </c>
      <c r="M354" s="29"/>
      <c r="N354" s="29"/>
      <c r="O354" s="36"/>
    </row>
    <row r="355" spans="1:15">
      <c r="A355" s="29"/>
      <c r="B355" s="38" t="s">
        <v>803</v>
      </c>
      <c r="C355" s="38">
        <v>2005</v>
      </c>
      <c r="D355" s="29" t="s">
        <v>967</v>
      </c>
      <c r="E355" s="39" t="s">
        <v>968</v>
      </c>
      <c r="F355" s="40">
        <v>9780822387053</v>
      </c>
      <c r="G355" s="40" t="s">
        <v>969</v>
      </c>
      <c r="H355" s="41" t="str">
        <f>HYPERLINK("http://dx.doi.org/10.1215/9780822387053","http://dx.doi.org/10.1215/9780822387053")</f>
        <v>http://dx.doi.org/10.1215/9780822387053</v>
      </c>
      <c r="I355" s="20" t="s">
        <v>19</v>
      </c>
      <c r="J355" s="36" t="s">
        <v>138</v>
      </c>
      <c r="K355" s="36" t="s">
        <v>27</v>
      </c>
      <c r="L355" s="36" t="s">
        <v>26</v>
      </c>
      <c r="M355" s="29"/>
      <c r="N355" s="29"/>
      <c r="O355" s="36"/>
    </row>
    <row r="356" spans="1:15">
      <c r="A356" s="29"/>
      <c r="B356" s="38" t="s">
        <v>803</v>
      </c>
      <c r="C356" s="38">
        <v>2005</v>
      </c>
      <c r="D356" s="29" t="s">
        <v>970</v>
      </c>
      <c r="E356" s="39" t="s">
        <v>971</v>
      </c>
      <c r="F356" s="40">
        <v>9780822386896</v>
      </c>
      <c r="G356" s="40" t="s">
        <v>972</v>
      </c>
      <c r="H356" s="41" t="str">
        <f>HYPERLINK("http://dx.doi.org/10.1215/9780822386896","http://dx.doi.org/10.1215/9780822386896")</f>
        <v>http://dx.doi.org/10.1215/9780822386896</v>
      </c>
      <c r="I356" s="20" t="s">
        <v>19</v>
      </c>
      <c r="J356" s="36" t="s">
        <v>48</v>
      </c>
      <c r="K356" s="36" t="s">
        <v>20</v>
      </c>
      <c r="L356" s="36" t="s">
        <v>44</v>
      </c>
      <c r="M356" s="29"/>
      <c r="N356" s="45"/>
      <c r="O356" s="36"/>
    </row>
    <row r="357" spans="1:15">
      <c r="A357" s="29"/>
      <c r="B357" s="38" t="s">
        <v>803</v>
      </c>
      <c r="C357" s="38">
        <v>2005</v>
      </c>
      <c r="D357" s="29" t="s">
        <v>973</v>
      </c>
      <c r="E357" s="39" t="s">
        <v>974</v>
      </c>
      <c r="F357" s="40">
        <v>9780822387220</v>
      </c>
      <c r="G357" s="40" t="s">
        <v>975</v>
      </c>
      <c r="H357" s="41" t="str">
        <f>HYPERLINK("http://dx.doi.org/10.1215/9780822387220","http://dx.doi.org/10.1215/9780822387220")</f>
        <v>http://dx.doi.org/10.1215/9780822387220</v>
      </c>
      <c r="I357" s="20" t="s">
        <v>19</v>
      </c>
      <c r="J357" s="36" t="s">
        <v>27</v>
      </c>
      <c r="K357" s="36" t="s">
        <v>44</v>
      </c>
      <c r="L357" s="36" t="s">
        <v>48</v>
      </c>
      <c r="M357" s="29"/>
      <c r="N357" s="29"/>
      <c r="O357" s="36"/>
    </row>
    <row r="358" spans="1:15">
      <c r="A358" s="29"/>
      <c r="B358" s="38" t="s">
        <v>803</v>
      </c>
      <c r="C358" s="38">
        <v>2005</v>
      </c>
      <c r="D358" s="29" t="s">
        <v>976</v>
      </c>
      <c r="E358" s="39" t="s">
        <v>977</v>
      </c>
      <c r="F358" s="40">
        <v>9780822386452</v>
      </c>
      <c r="G358" s="40" t="s">
        <v>978</v>
      </c>
      <c r="H358" s="41" t="str">
        <f>HYPERLINK("http://dx.doi.org/10.1215/9780822386452","http://dx.doi.org/10.1215/9780822386452")</f>
        <v>http://dx.doi.org/10.1215/9780822386452</v>
      </c>
      <c r="I358" s="20" t="s">
        <v>19</v>
      </c>
      <c r="J358" s="36" t="s">
        <v>411</v>
      </c>
      <c r="K358" s="36" t="s">
        <v>20</v>
      </c>
      <c r="L358" s="36" t="s">
        <v>65</v>
      </c>
      <c r="M358" s="29"/>
      <c r="N358" s="36"/>
      <c r="O358" s="36"/>
    </row>
    <row r="359" spans="1:15">
      <c r="A359" s="29"/>
      <c r="B359" s="38" t="s">
        <v>803</v>
      </c>
      <c r="C359" s="38">
        <v>2005</v>
      </c>
      <c r="D359" s="29" t="s">
        <v>979</v>
      </c>
      <c r="E359" s="39" t="s">
        <v>980</v>
      </c>
      <c r="F359" s="40">
        <v>9780822386926</v>
      </c>
      <c r="G359" s="40" t="s">
        <v>981</v>
      </c>
      <c r="H359" s="41" t="str">
        <f>HYPERLINK("http://dx.doi.org/10.1215/9780822386926","http://dx.doi.org/10.1215/9780822386926")</f>
        <v>http://dx.doi.org/10.1215/9780822386926</v>
      </c>
      <c r="I359" s="20" t="s">
        <v>19</v>
      </c>
      <c r="J359" s="36" t="s">
        <v>21</v>
      </c>
      <c r="K359" s="36" t="s">
        <v>20</v>
      </c>
      <c r="L359" s="36" t="s">
        <v>26</v>
      </c>
      <c r="M359" s="29"/>
      <c r="N359" s="29"/>
      <c r="O359" s="36"/>
    </row>
    <row r="360" spans="1:15">
      <c r="A360" s="29"/>
      <c r="B360" s="38" t="s">
        <v>803</v>
      </c>
      <c r="C360" s="38">
        <v>2005</v>
      </c>
      <c r="D360" s="29" t="s">
        <v>982</v>
      </c>
      <c r="E360" s="39" t="s">
        <v>983</v>
      </c>
      <c r="F360" s="40">
        <v>9780822387305</v>
      </c>
      <c r="G360" s="40" t="s">
        <v>984</v>
      </c>
      <c r="H360" s="41" t="str">
        <f>HYPERLINK("http://dx.doi.org/10.1215/9780822387305","http://dx.doi.org/10.1215/9780822387305")</f>
        <v>http://dx.doi.org/10.1215/9780822387305</v>
      </c>
      <c r="I360" s="20" t="s">
        <v>19</v>
      </c>
      <c r="J360" s="36" t="s">
        <v>20</v>
      </c>
      <c r="K360" s="36" t="s">
        <v>66</v>
      </c>
      <c r="L360" s="36" t="s">
        <v>56</v>
      </c>
      <c r="M360" s="29"/>
      <c r="N360" s="29"/>
      <c r="O360" s="36"/>
    </row>
    <row r="361" spans="1:15">
      <c r="A361" s="29"/>
      <c r="B361" s="38" t="s">
        <v>803</v>
      </c>
      <c r="C361" s="38">
        <v>2005</v>
      </c>
      <c r="D361" s="29" t="s">
        <v>985</v>
      </c>
      <c r="E361" s="39" t="s">
        <v>986</v>
      </c>
      <c r="F361" s="40">
        <v>9780822387466</v>
      </c>
      <c r="G361" s="40" t="s">
        <v>987</v>
      </c>
      <c r="H361" s="41" t="str">
        <f>HYPERLINK("http://dx.doi.org/10.1215/9780822387466","http://dx.doi.org/10.1215/9780822387466")</f>
        <v>http://dx.doi.org/10.1215/9780822387466</v>
      </c>
      <c r="I361" s="20" t="s">
        <v>19</v>
      </c>
      <c r="J361" s="36" t="s">
        <v>20</v>
      </c>
      <c r="K361" s="36" t="s">
        <v>411</v>
      </c>
      <c r="L361" s="36" t="s">
        <v>66</v>
      </c>
      <c r="M361" s="29"/>
      <c r="N361" s="29"/>
      <c r="O361" s="36"/>
    </row>
    <row r="362" spans="1:15">
      <c r="A362" s="29"/>
      <c r="B362" s="38" t="s">
        <v>803</v>
      </c>
      <c r="C362" s="38">
        <v>2005</v>
      </c>
      <c r="D362" s="29" t="s">
        <v>988</v>
      </c>
      <c r="E362" s="39" t="s">
        <v>989</v>
      </c>
      <c r="F362" s="40">
        <v>9780822387244</v>
      </c>
      <c r="G362" s="40">
        <v>9780822336228</v>
      </c>
      <c r="H362" s="41" t="str">
        <f>HYPERLINK("http://dx.doi.org/10.1215/9780822387244","http://dx.doi.org/10.1215/9780822387244")</f>
        <v>http://dx.doi.org/10.1215/9780822387244</v>
      </c>
      <c r="I362" s="20" t="s">
        <v>19</v>
      </c>
      <c r="J362" s="36" t="s">
        <v>21</v>
      </c>
      <c r="K362" s="36" t="s">
        <v>168</v>
      </c>
      <c r="L362" s="36" t="s">
        <v>20</v>
      </c>
      <c r="M362" s="29" t="s">
        <v>819</v>
      </c>
      <c r="N362" s="29"/>
      <c r="O362" s="36"/>
    </row>
    <row r="363" spans="1:15">
      <c r="A363" s="29"/>
      <c r="B363" s="38" t="s">
        <v>803</v>
      </c>
      <c r="C363" s="38">
        <v>2005</v>
      </c>
      <c r="D363" s="29" t="s">
        <v>990</v>
      </c>
      <c r="E363" s="39" t="s">
        <v>991</v>
      </c>
      <c r="F363" s="40">
        <v>9780822386476</v>
      </c>
      <c r="G363" s="40" t="s">
        <v>992</v>
      </c>
      <c r="H363" s="41" t="str">
        <f>HYPERLINK("http://dx.doi.org/10.1215/9780822386476","http://dx.doi.org/10.1215/9780822386476")</f>
        <v>http://dx.doi.org/10.1215/9780822386476</v>
      </c>
      <c r="I363" s="20" t="s">
        <v>19</v>
      </c>
      <c r="J363" s="36" t="s">
        <v>142</v>
      </c>
      <c r="K363" s="36" t="s">
        <v>20</v>
      </c>
      <c r="L363" s="36" t="s">
        <v>74</v>
      </c>
      <c r="M363" s="29"/>
      <c r="N363" s="29"/>
      <c r="O363" s="36"/>
    </row>
    <row r="364" spans="1:15">
      <c r="A364" s="29"/>
      <c r="B364" s="38" t="s">
        <v>803</v>
      </c>
      <c r="C364" s="38">
        <v>2005</v>
      </c>
      <c r="D364" s="29" t="s">
        <v>993</v>
      </c>
      <c r="E364" s="39" t="s">
        <v>994</v>
      </c>
      <c r="F364" s="40">
        <v>9780822387152</v>
      </c>
      <c r="G364" s="40" t="s">
        <v>995</v>
      </c>
      <c r="H364" s="41" t="str">
        <f>HYPERLINK("http://dx.doi.org/10.1215/9780822387152","http://dx.doi.org/10.1215/9780822387152")</f>
        <v>http://dx.doi.org/10.1215/9780822387152</v>
      </c>
      <c r="I364" s="20" t="s">
        <v>19</v>
      </c>
      <c r="J364" s="36" t="s">
        <v>167</v>
      </c>
      <c r="K364" s="36" t="s">
        <v>26</v>
      </c>
      <c r="L364" s="36" t="s">
        <v>27</v>
      </c>
      <c r="M364" s="29"/>
      <c r="N364" s="29"/>
      <c r="O364" s="36"/>
    </row>
    <row r="365" spans="1:15">
      <c r="A365" s="29"/>
      <c r="B365" s="38" t="s">
        <v>803</v>
      </c>
      <c r="C365" s="38">
        <v>2005</v>
      </c>
      <c r="D365" s="29" t="s">
        <v>996</v>
      </c>
      <c r="E365" s="39" t="s">
        <v>997</v>
      </c>
      <c r="F365" s="40">
        <v>9780822386780</v>
      </c>
      <c r="G365" s="40" t="s">
        <v>998</v>
      </c>
      <c r="H365" s="41" t="str">
        <f>HYPERLINK("http://dx.doi.org/10.1215/9780822386780","http://dx.doi.org/10.1215/9780822386780")</f>
        <v>http://dx.doi.org/10.1215/9780822386780</v>
      </c>
      <c r="I365" s="20" t="s">
        <v>19</v>
      </c>
      <c r="J365" s="36" t="s">
        <v>20</v>
      </c>
      <c r="K365" s="36" t="s">
        <v>95</v>
      </c>
      <c r="L365" s="36" t="s">
        <v>35</v>
      </c>
      <c r="M365" s="29"/>
      <c r="N365" s="29"/>
      <c r="O365" s="36"/>
    </row>
    <row r="366" spans="1:15">
      <c r="A366" s="29"/>
      <c r="B366" s="38" t="s">
        <v>803</v>
      </c>
      <c r="C366" s="38">
        <v>2005</v>
      </c>
      <c r="D366" s="29" t="s">
        <v>999</v>
      </c>
      <c r="E366" s="39" t="s">
        <v>1000</v>
      </c>
      <c r="F366" s="40">
        <v>9780822386537</v>
      </c>
      <c r="G366" s="40" t="s">
        <v>1001</v>
      </c>
      <c r="H366" s="41" t="str">
        <f>HYPERLINK("http://dx.doi.org/10.1215/9780822386537","http://dx.doi.org/10.1215/9780822386537")</f>
        <v>http://dx.doi.org/10.1215/9780822386537</v>
      </c>
      <c r="I366" s="20" t="s">
        <v>19</v>
      </c>
      <c r="J366" s="36" t="s">
        <v>27</v>
      </c>
      <c r="K366" s="36" t="s">
        <v>192</v>
      </c>
      <c r="L366" s="36" t="s">
        <v>26</v>
      </c>
      <c r="M366" s="29"/>
      <c r="N366" s="29"/>
      <c r="O366" s="36"/>
    </row>
    <row r="367" spans="1:15">
      <c r="A367" s="29"/>
      <c r="B367" s="38" t="s">
        <v>803</v>
      </c>
      <c r="C367" s="38">
        <v>2005</v>
      </c>
      <c r="D367" s="29" t="s">
        <v>1002</v>
      </c>
      <c r="E367" s="39" t="s">
        <v>1003</v>
      </c>
      <c r="F367" s="40">
        <v>9780822387077</v>
      </c>
      <c r="G367" s="40" t="s">
        <v>1004</v>
      </c>
      <c r="H367" s="41" t="str">
        <f>HYPERLINK("http://dx.doi.org/10.1215/9780822387077","http://dx.doi.org/10.1215/9780822387077")</f>
        <v>http://dx.doi.org/10.1215/9780822387077</v>
      </c>
      <c r="I367" s="20" t="s">
        <v>19</v>
      </c>
      <c r="J367" s="36" t="s">
        <v>167</v>
      </c>
      <c r="K367" s="36" t="s">
        <v>26</v>
      </c>
      <c r="L367" s="36" t="s">
        <v>27</v>
      </c>
      <c r="M367" s="29"/>
      <c r="N367" s="29"/>
      <c r="O367" s="36"/>
    </row>
    <row r="368" spans="1:15">
      <c r="A368" s="29"/>
      <c r="B368" s="38" t="s">
        <v>803</v>
      </c>
      <c r="C368" s="38">
        <v>2005</v>
      </c>
      <c r="D368" s="29" t="s">
        <v>1005</v>
      </c>
      <c r="E368" s="39" t="s">
        <v>1006</v>
      </c>
      <c r="F368" s="40">
        <v>9780822386858</v>
      </c>
      <c r="G368" s="40" t="s">
        <v>1007</v>
      </c>
      <c r="H368" s="41" t="s">
        <v>1008</v>
      </c>
      <c r="I368" s="20" t="s">
        <v>19</v>
      </c>
      <c r="J368" s="36" t="s">
        <v>44</v>
      </c>
      <c r="K368" s="36" t="s">
        <v>20</v>
      </c>
      <c r="L368" s="36" t="s">
        <v>60</v>
      </c>
      <c r="M368" s="29"/>
      <c r="N368" s="29"/>
      <c r="O368" s="36"/>
    </row>
    <row r="369" spans="1:15">
      <c r="A369" s="29"/>
      <c r="B369" s="38" t="s">
        <v>803</v>
      </c>
      <c r="C369" s="38">
        <v>2005</v>
      </c>
      <c r="D369" s="29" t="s">
        <v>1009</v>
      </c>
      <c r="E369" s="39" t="s">
        <v>1010</v>
      </c>
      <c r="F369" s="40">
        <v>9780822386759</v>
      </c>
      <c r="G369" s="40" t="s">
        <v>1011</v>
      </c>
      <c r="H369" s="41" t="str">
        <f>HYPERLINK("http://dx.doi.org/10.1215/9780822386759","http://dx.doi.org/10.1215/9780822386759")</f>
        <v>http://dx.doi.org/10.1215/9780822386759</v>
      </c>
      <c r="I369" s="20" t="s">
        <v>19</v>
      </c>
      <c r="J369" s="36" t="s">
        <v>168</v>
      </c>
      <c r="K369" s="36" t="s">
        <v>20</v>
      </c>
      <c r="L369" s="36" t="s">
        <v>21</v>
      </c>
      <c r="M369" s="29"/>
      <c r="N369" s="29"/>
      <c r="O369" s="36"/>
    </row>
    <row r="370" spans="1:15">
      <c r="A370" s="29"/>
      <c r="B370" s="38" t="s">
        <v>803</v>
      </c>
      <c r="C370" s="38">
        <v>2005</v>
      </c>
      <c r="D370" s="29" t="s">
        <v>1012</v>
      </c>
      <c r="E370" s="39" t="s">
        <v>1013</v>
      </c>
      <c r="F370" s="40">
        <v>9780822387312</v>
      </c>
      <c r="G370" s="40" t="s">
        <v>1014</v>
      </c>
      <c r="H370" s="41" t="str">
        <f>HYPERLINK("http://dx.doi.org/10.1215/9780822387312","http://dx.doi.org/10.1215/9780822387312")</f>
        <v>http://dx.doi.org/10.1215/9780822387312</v>
      </c>
      <c r="I370" s="20" t="s">
        <v>19</v>
      </c>
      <c r="J370" s="36" t="s">
        <v>20</v>
      </c>
      <c r="K370" s="36" t="s">
        <v>56</v>
      </c>
      <c r="L370" s="36" t="s">
        <v>168</v>
      </c>
      <c r="M370" s="29"/>
      <c r="N370" s="29"/>
      <c r="O370" s="36"/>
    </row>
    <row r="371" spans="1:15">
      <c r="A371" s="29"/>
      <c r="B371" s="38" t="s">
        <v>803</v>
      </c>
      <c r="C371" s="38">
        <v>2005</v>
      </c>
      <c r="D371" s="29" t="s">
        <v>1015</v>
      </c>
      <c r="E371" s="39" t="s">
        <v>1016</v>
      </c>
      <c r="F371" s="40">
        <v>9780822386988</v>
      </c>
      <c r="G371" s="40" t="s">
        <v>1017</v>
      </c>
      <c r="H371" s="41" t="str">
        <f>HYPERLINK("http://dx.doi.org/10.1215/9780822386988","http://dx.doi.org/10.1215/9780822386988")</f>
        <v>http://dx.doi.org/10.1215/9780822386988</v>
      </c>
      <c r="I371" s="20" t="s">
        <v>19</v>
      </c>
      <c r="J371" s="36" t="s">
        <v>20</v>
      </c>
      <c r="K371" s="36" t="s">
        <v>86</v>
      </c>
      <c r="L371" s="36" t="s">
        <v>27</v>
      </c>
      <c r="M371" s="29"/>
      <c r="N371" s="29"/>
      <c r="O371" s="36"/>
    </row>
    <row r="372" spans="1:15">
      <c r="A372" s="29"/>
      <c r="B372" s="38" t="s">
        <v>803</v>
      </c>
      <c r="C372" s="38">
        <v>2005</v>
      </c>
      <c r="D372" s="29" t="s">
        <v>1018</v>
      </c>
      <c r="E372" s="39" t="s">
        <v>1019</v>
      </c>
      <c r="F372" s="40">
        <v>9780822387442</v>
      </c>
      <c r="G372" s="40" t="s">
        <v>1020</v>
      </c>
      <c r="H372" s="41" t="str">
        <f>HYPERLINK("http://dx.doi.org/10.1215/9780822387442","http://dx.doi.org/10.1215/9780822387442")</f>
        <v>http://dx.doi.org/10.1215/9780822387442</v>
      </c>
      <c r="I372" s="20" t="s">
        <v>19</v>
      </c>
      <c r="J372" s="36" t="s">
        <v>153</v>
      </c>
      <c r="K372" s="36" t="s">
        <v>48</v>
      </c>
      <c r="L372" s="36" t="s">
        <v>27</v>
      </c>
      <c r="M372" s="29"/>
      <c r="N372" s="29"/>
      <c r="O372" s="36"/>
    </row>
    <row r="373" spans="1:15">
      <c r="A373" s="29"/>
      <c r="B373" s="38" t="s">
        <v>803</v>
      </c>
      <c r="C373" s="38">
        <v>2005</v>
      </c>
      <c r="D373" s="29" t="s">
        <v>1021</v>
      </c>
      <c r="E373" s="39" t="s">
        <v>1022</v>
      </c>
      <c r="F373" s="40">
        <v>9780822387169</v>
      </c>
      <c r="G373" s="40" t="s">
        <v>1023</v>
      </c>
      <c r="H373" s="41" t="s">
        <v>1024</v>
      </c>
      <c r="I373" s="20" t="s">
        <v>19</v>
      </c>
      <c r="J373" s="36" t="s">
        <v>27</v>
      </c>
      <c r="K373" s="36" t="s">
        <v>20</v>
      </c>
      <c r="L373" s="36" t="s">
        <v>367</v>
      </c>
      <c r="M373" s="29"/>
      <c r="N373" s="45"/>
      <c r="O373" s="36"/>
    </row>
    <row r="374" spans="1:15">
      <c r="A374" s="29"/>
      <c r="B374" s="38" t="s">
        <v>803</v>
      </c>
      <c r="C374" s="38">
        <v>2005</v>
      </c>
      <c r="D374" s="29" t="s">
        <v>1025</v>
      </c>
      <c r="E374" s="39" t="s">
        <v>1026</v>
      </c>
      <c r="F374" s="40">
        <v>9780822387350</v>
      </c>
      <c r="G374" s="40" t="s">
        <v>1027</v>
      </c>
      <c r="H374" s="41" t="str">
        <f>HYPERLINK("http://dx.doi.org/10.1215/9780822387350","http://dx.doi.org/10.1215/9780822387350")</f>
        <v>http://dx.doi.org/10.1215/9780822387350</v>
      </c>
      <c r="I374" s="20" t="s">
        <v>19</v>
      </c>
      <c r="J374" s="36" t="s">
        <v>66</v>
      </c>
      <c r="K374" s="36" t="s">
        <v>20</v>
      </c>
      <c r="L374" s="36" t="s">
        <v>142</v>
      </c>
      <c r="M374" s="29"/>
      <c r="N374" s="29"/>
      <c r="O374" s="36"/>
    </row>
    <row r="375" spans="1:15">
      <c r="A375" s="29"/>
      <c r="B375" s="38" t="s">
        <v>803</v>
      </c>
      <c r="C375" s="38">
        <v>2005</v>
      </c>
      <c r="D375" s="29" t="s">
        <v>1028</v>
      </c>
      <c r="E375" s="39" t="s">
        <v>1029</v>
      </c>
      <c r="F375" s="40">
        <v>9780822386414</v>
      </c>
      <c r="G375" s="40" t="s">
        <v>1030</v>
      </c>
      <c r="H375" s="41" t="str">
        <f>HYPERLINK("http://dx.doi.org/10.1215/9780822386414","http://dx.doi.org/10.1215/9780822386414")</f>
        <v>http://dx.doi.org/10.1215/9780822386414</v>
      </c>
      <c r="I375" s="20" t="s">
        <v>19</v>
      </c>
      <c r="J375" s="36" t="s">
        <v>21</v>
      </c>
      <c r="K375" s="36" t="s">
        <v>20</v>
      </c>
      <c r="L375" s="36" t="s">
        <v>111</v>
      </c>
      <c r="M375" s="29"/>
      <c r="N375" s="29"/>
      <c r="O375" s="36"/>
    </row>
    <row r="376" spans="1:15">
      <c r="A376" s="29"/>
      <c r="B376" s="38" t="s">
        <v>803</v>
      </c>
      <c r="C376" s="38">
        <v>2005</v>
      </c>
      <c r="D376" s="29" t="s">
        <v>1031</v>
      </c>
      <c r="E376" s="39" t="s">
        <v>1032</v>
      </c>
      <c r="F376" s="40">
        <v>9780822386582</v>
      </c>
      <c r="G376" s="40" t="s">
        <v>1033</v>
      </c>
      <c r="H376" s="41" t="str">
        <f>HYPERLINK("http://dx.doi.org/10.1215/9780822386582","http://dx.doi.org/10.1215/9780822386582")</f>
        <v>http://dx.doi.org/10.1215/9780822386582</v>
      </c>
      <c r="I376" s="20" t="s">
        <v>19</v>
      </c>
      <c r="J376" s="36" t="s">
        <v>1034</v>
      </c>
      <c r="K376" s="36" t="s">
        <v>20</v>
      </c>
      <c r="L376" s="36" t="s">
        <v>70</v>
      </c>
      <c r="M376" s="29"/>
      <c r="N376" s="29"/>
      <c r="O376" s="36"/>
    </row>
    <row r="377" spans="1:15">
      <c r="A377" s="29"/>
      <c r="B377" s="38" t="s">
        <v>803</v>
      </c>
      <c r="C377" s="38">
        <v>2005</v>
      </c>
      <c r="D377" s="29" t="s">
        <v>1035</v>
      </c>
      <c r="E377" s="39" t="s">
        <v>1036</v>
      </c>
      <c r="F377" s="40">
        <v>9780822386681</v>
      </c>
      <c r="G377" s="40" t="s">
        <v>1037</v>
      </c>
      <c r="H377" s="41" t="str">
        <f>HYPERLINK("http://dx.doi.org/10.1215/9780822386681","http://dx.doi.org/10.1215/9780822386681")</f>
        <v>http://dx.doi.org/10.1215/9780822386681</v>
      </c>
      <c r="I377" s="20" t="s">
        <v>19</v>
      </c>
      <c r="J377" s="36" t="s">
        <v>43</v>
      </c>
      <c r="K377" s="36" t="s">
        <v>20</v>
      </c>
      <c r="L377" s="36" t="s">
        <v>1038</v>
      </c>
      <c r="M377" s="29"/>
      <c r="N377" s="29"/>
      <c r="O377" s="36"/>
    </row>
    <row r="378" spans="1:15">
      <c r="A378" s="29"/>
      <c r="B378" s="38" t="s">
        <v>803</v>
      </c>
      <c r="C378" s="38">
        <v>2005</v>
      </c>
      <c r="D378" s="29" t="s">
        <v>459</v>
      </c>
      <c r="E378" s="39" t="s">
        <v>1039</v>
      </c>
      <c r="F378" s="40">
        <v>9780822387428</v>
      </c>
      <c r="G378" s="40" t="s">
        <v>1040</v>
      </c>
      <c r="H378" s="41" t="str">
        <f>HYPERLINK("http://dx.doi.org/10.1215/9780822387428","http://dx.doi.org/10.1215/9780822387428")</f>
        <v>http://dx.doi.org/10.1215/9780822387428</v>
      </c>
      <c r="I378" s="20" t="s">
        <v>19</v>
      </c>
      <c r="J378" s="36" t="s">
        <v>27</v>
      </c>
      <c r="K378" s="36" t="s">
        <v>48</v>
      </c>
      <c r="L378" s="36" t="s">
        <v>26</v>
      </c>
      <c r="M378" s="29"/>
      <c r="N378" s="29"/>
      <c r="O378" s="36"/>
    </row>
    <row r="379" spans="1:15">
      <c r="A379" s="29"/>
      <c r="B379" s="38" t="s">
        <v>803</v>
      </c>
      <c r="C379" s="38">
        <v>2005</v>
      </c>
      <c r="D379" s="29" t="s">
        <v>1041</v>
      </c>
      <c r="E379" s="39" t="s">
        <v>1042</v>
      </c>
      <c r="F379" s="40">
        <v>9780822387176</v>
      </c>
      <c r="G379" s="40" t="s">
        <v>1043</v>
      </c>
      <c r="H379" s="41" t="str">
        <f>HYPERLINK("http://dx.doi.org/10.1215/9780822387176","http://dx.doi.org/10.1215/9780822387176")</f>
        <v>http://dx.doi.org/10.1215/9780822387176</v>
      </c>
      <c r="I379" s="20" t="s">
        <v>19</v>
      </c>
      <c r="J379" s="36" t="s">
        <v>21</v>
      </c>
      <c r="K379" s="36" t="s">
        <v>20</v>
      </c>
      <c r="L379" s="36" t="s">
        <v>55</v>
      </c>
      <c r="M379" s="29"/>
      <c r="N379" s="29"/>
      <c r="O379" s="36"/>
    </row>
    <row r="380" spans="1:15">
      <c r="A380" s="29"/>
      <c r="B380" s="38" t="s">
        <v>803</v>
      </c>
      <c r="C380" s="38">
        <v>2005</v>
      </c>
      <c r="D380" s="29" t="s">
        <v>1044</v>
      </c>
      <c r="E380" s="39" t="s">
        <v>1045</v>
      </c>
      <c r="F380" s="40">
        <v>9780822386551</v>
      </c>
      <c r="G380" s="40" t="s">
        <v>1046</v>
      </c>
      <c r="H380" s="41" t="str">
        <f>HYPERLINK("http://dx.doi.org/10.1215/9780822386551","http://dx.doi.org/10.1215/9780822386551")</f>
        <v>http://dx.doi.org/10.1215/9780822386551</v>
      </c>
      <c r="I380" s="20" t="s">
        <v>19</v>
      </c>
      <c r="J380" s="36" t="s">
        <v>20</v>
      </c>
      <c r="K380" s="36" t="s">
        <v>111</v>
      </c>
      <c r="L380" s="36" t="s">
        <v>94</v>
      </c>
      <c r="M380" s="29"/>
      <c r="N380" s="29"/>
      <c r="O380" s="36"/>
    </row>
    <row r="381" spans="1:15">
      <c r="A381" s="29"/>
      <c r="B381" s="38" t="s">
        <v>803</v>
      </c>
      <c r="C381" s="38">
        <v>2005</v>
      </c>
      <c r="D381" s="29" t="s">
        <v>1047</v>
      </c>
      <c r="E381" s="39" t="s">
        <v>1048</v>
      </c>
      <c r="F381" s="40">
        <v>9780822386667</v>
      </c>
      <c r="G381" s="40" t="s">
        <v>1049</v>
      </c>
      <c r="H381" s="41" t="str">
        <f>HYPERLINK("http://dx.doi.org/10.1215/9780822386667","http://dx.doi.org/10.1215/9780822386667")</f>
        <v>http://dx.doi.org/10.1215/9780822386667</v>
      </c>
      <c r="I381" s="20" t="s">
        <v>19</v>
      </c>
      <c r="J381" s="36" t="s">
        <v>66</v>
      </c>
      <c r="K381" s="36" t="s">
        <v>20</v>
      </c>
      <c r="L381" s="36" t="s">
        <v>142</v>
      </c>
      <c r="M381" s="29"/>
      <c r="N381" s="29"/>
      <c r="O381" s="36"/>
    </row>
    <row r="382" spans="1:15">
      <c r="A382" s="29"/>
      <c r="B382" s="38" t="s">
        <v>803</v>
      </c>
      <c r="C382" s="38">
        <v>2005</v>
      </c>
      <c r="D382" s="29" t="s">
        <v>67</v>
      </c>
      <c r="E382" s="39" t="s">
        <v>1050</v>
      </c>
      <c r="F382" s="40">
        <v>9780822386544</v>
      </c>
      <c r="G382" s="40" t="s">
        <v>1051</v>
      </c>
      <c r="H382" s="41" t="str">
        <f>HYPERLINK("http://dx.doi.org/10.1215/9780822386544","http://dx.doi.org/10.1215/9780822386544")</f>
        <v>http://dx.doi.org/10.1215/9780822386544</v>
      </c>
      <c r="I382" s="20" t="s">
        <v>19</v>
      </c>
      <c r="J382" s="36" t="s">
        <v>20</v>
      </c>
      <c r="K382" s="36" t="s">
        <v>192</v>
      </c>
      <c r="L382" s="36" t="s">
        <v>65</v>
      </c>
      <c r="M382" s="29"/>
      <c r="N382" s="29"/>
      <c r="O382" s="36"/>
    </row>
    <row r="383" spans="1:15">
      <c r="A383" s="29"/>
      <c r="B383" s="38" t="s">
        <v>803</v>
      </c>
      <c r="C383" s="38">
        <v>2005</v>
      </c>
      <c r="D383" s="29" t="s">
        <v>1052</v>
      </c>
      <c r="E383" s="39" t="s">
        <v>1053</v>
      </c>
      <c r="F383" s="40">
        <v>9780822386520</v>
      </c>
      <c r="G383" s="40" t="s">
        <v>1054</v>
      </c>
      <c r="H383" s="41" t="str">
        <f>HYPERLINK("http://dx.doi.org/10.1215/9780822386520","http://dx.doi.org/10.1215/9780822386520")</f>
        <v>http://dx.doi.org/10.1215/9780822386520</v>
      </c>
      <c r="I383" s="20" t="s">
        <v>19</v>
      </c>
      <c r="J383" s="36" t="s">
        <v>1055</v>
      </c>
      <c r="K383" s="36" t="s">
        <v>104</v>
      </c>
      <c r="L383" s="36" t="s">
        <v>20</v>
      </c>
      <c r="M383" s="29"/>
      <c r="N383" s="29"/>
      <c r="O383" s="36"/>
    </row>
    <row r="384" spans="1:15">
      <c r="A384" s="29"/>
      <c r="B384" s="38" t="s">
        <v>803</v>
      </c>
      <c r="C384" s="38">
        <v>2005</v>
      </c>
      <c r="D384" s="29" t="s">
        <v>1056</v>
      </c>
      <c r="E384" s="39" t="s">
        <v>1057</v>
      </c>
      <c r="F384" s="40">
        <v>9780822382201</v>
      </c>
      <c r="G384" s="40" t="s">
        <v>1058</v>
      </c>
      <c r="H384" s="41" t="str">
        <f>HYPERLINK("http://dx.doi.org/10.1215/9780822382201","http://dx.doi.org/10.1215/9780822382201")</f>
        <v>http://dx.doi.org/10.1215/9780822382201</v>
      </c>
      <c r="I384" s="20" t="s">
        <v>19</v>
      </c>
      <c r="J384" s="36" t="s">
        <v>60</v>
      </c>
      <c r="K384" s="36" t="s">
        <v>43</v>
      </c>
      <c r="L384" s="36" t="s">
        <v>20</v>
      </c>
      <c r="M384" s="29"/>
      <c r="N384" s="29"/>
      <c r="O384" s="36"/>
    </row>
    <row r="385" spans="1:15">
      <c r="A385" s="29"/>
      <c r="B385" s="38" t="s">
        <v>803</v>
      </c>
      <c r="C385" s="38">
        <v>2005</v>
      </c>
      <c r="D385" s="29" t="s">
        <v>1059</v>
      </c>
      <c r="E385" s="39" t="s">
        <v>1060</v>
      </c>
      <c r="F385" s="40">
        <v>9780822387510</v>
      </c>
      <c r="G385" s="40" t="s">
        <v>1061</v>
      </c>
      <c r="H385" s="41" t="str">
        <f>HYPERLINK("http://dx.doi.org/10.1215/9780822387510","http://dx.doi.org/10.1215/9780822387510")</f>
        <v>http://dx.doi.org/10.1215/9780822387510</v>
      </c>
      <c r="I385" s="20" t="s">
        <v>19</v>
      </c>
      <c r="J385" s="36" t="s">
        <v>66</v>
      </c>
      <c r="K385" s="36" t="s">
        <v>20</v>
      </c>
      <c r="L385" s="36" t="s">
        <v>21</v>
      </c>
      <c r="M385" s="29"/>
      <c r="N385" s="29"/>
      <c r="O385" s="36"/>
    </row>
    <row r="386" spans="1:15">
      <c r="A386" s="29"/>
      <c r="B386" s="38" t="s">
        <v>803</v>
      </c>
      <c r="C386" s="38">
        <v>2004</v>
      </c>
      <c r="D386" s="29" t="s">
        <v>1062</v>
      </c>
      <c r="E386" s="39" t="s">
        <v>1063</v>
      </c>
      <c r="F386" s="40">
        <v>9780822385592</v>
      </c>
      <c r="G386" s="40" t="s">
        <v>1064</v>
      </c>
      <c r="H386" s="41" t="str">
        <f>HYPERLINK("http://dx.doi.org/10.1215/9780822385592","http://dx.doi.org/10.1215/9780822385592")</f>
        <v>http://dx.doi.org/10.1215/9780822385592</v>
      </c>
      <c r="I386" s="20" t="s">
        <v>19</v>
      </c>
      <c r="J386" s="36" t="s">
        <v>56</v>
      </c>
      <c r="K386" s="36" t="s">
        <v>20</v>
      </c>
      <c r="L386" s="36" t="s">
        <v>111</v>
      </c>
      <c r="M386" s="29"/>
      <c r="N386" s="36"/>
      <c r="O386" s="36"/>
    </row>
    <row r="387" spans="1:15">
      <c r="A387" s="29"/>
      <c r="B387" s="38" t="s">
        <v>803</v>
      </c>
      <c r="C387" s="38">
        <v>2004</v>
      </c>
      <c r="D387" s="29" t="s">
        <v>1065</v>
      </c>
      <c r="E387" s="39" t="s">
        <v>1066</v>
      </c>
      <c r="F387" s="40">
        <v>9780822386353</v>
      </c>
      <c r="G387" s="40" t="s">
        <v>1067</v>
      </c>
      <c r="H387" s="41" t="str">
        <f>HYPERLINK("http://dx.doi.org/10.1215/9780822386353","http://dx.doi.org/10.1215/9780822386353")</f>
        <v>http://dx.doi.org/10.1215/9780822386353</v>
      </c>
      <c r="I387" s="20" t="s">
        <v>19</v>
      </c>
      <c r="J387" s="36" t="s">
        <v>44</v>
      </c>
      <c r="K387" s="36" t="s">
        <v>20</v>
      </c>
      <c r="L387" s="36" t="s">
        <v>26</v>
      </c>
      <c r="M387" s="29"/>
      <c r="N387" s="29"/>
      <c r="O387" s="36"/>
    </row>
    <row r="388" spans="1:15">
      <c r="A388" s="29"/>
      <c r="B388" s="38" t="s">
        <v>803</v>
      </c>
      <c r="C388" s="38">
        <v>2004</v>
      </c>
      <c r="D388" s="29" t="s">
        <v>1068</v>
      </c>
      <c r="E388" s="39" t="s">
        <v>1069</v>
      </c>
      <c r="F388" s="40">
        <v>9780822385875</v>
      </c>
      <c r="G388" s="40" t="s">
        <v>1070</v>
      </c>
      <c r="H388" s="41" t="str">
        <f>HYPERLINK("http://dx.doi.org/10.1215/9780822385875","http://dx.doi.org/10.1215/9780822385875")</f>
        <v>http://dx.doi.org/10.1215/9780822385875</v>
      </c>
      <c r="I388" s="20" t="s">
        <v>19</v>
      </c>
      <c r="J388" s="36" t="s">
        <v>168</v>
      </c>
      <c r="K388" s="36" t="s">
        <v>1071</v>
      </c>
      <c r="L388" s="36" t="s">
        <v>20</v>
      </c>
      <c r="M388" s="29"/>
      <c r="N388" s="29"/>
      <c r="O388" s="36"/>
    </row>
    <row r="389" spans="1:15">
      <c r="A389" s="29"/>
      <c r="B389" s="38" t="s">
        <v>803</v>
      </c>
      <c r="C389" s="38">
        <v>2004</v>
      </c>
      <c r="D389" s="29" t="s">
        <v>1072</v>
      </c>
      <c r="E389" s="39" t="s">
        <v>1073</v>
      </c>
      <c r="F389" s="40">
        <v>9780822385493</v>
      </c>
      <c r="G389" s="40" t="s">
        <v>1074</v>
      </c>
      <c r="H389" s="41" t="str">
        <f>HYPERLINK("http://dx.doi.org/10.1215/9780822385493","http://dx.doi.org/10.1215/9780822385493")</f>
        <v>http://dx.doi.org/10.1215/9780822385493</v>
      </c>
      <c r="I389" s="20" t="s">
        <v>19</v>
      </c>
      <c r="J389" s="36" t="s">
        <v>27</v>
      </c>
      <c r="K389" s="36" t="s">
        <v>26</v>
      </c>
      <c r="L389" s="36"/>
      <c r="M389" s="29"/>
      <c r="N389" s="29"/>
      <c r="O389" s="36"/>
    </row>
    <row r="390" spans="1:15">
      <c r="A390" s="29"/>
      <c r="B390" s="38" t="s">
        <v>803</v>
      </c>
      <c r="C390" s="38">
        <v>2004</v>
      </c>
      <c r="D390" s="29" t="s">
        <v>1075</v>
      </c>
      <c r="E390" s="39" t="s">
        <v>1076</v>
      </c>
      <c r="F390" s="40">
        <v>9780822386285</v>
      </c>
      <c r="G390" s="40" t="s">
        <v>1077</v>
      </c>
      <c r="H390" s="41" t="str">
        <f>HYPERLINK("http://dx.doi.org/10.1215/9780822386285","http://dx.doi.org/10.1215/9780822386285")</f>
        <v>http://dx.doi.org/10.1215/9780822386285</v>
      </c>
      <c r="I390" s="20" t="s">
        <v>19</v>
      </c>
      <c r="J390" s="36" t="s">
        <v>353</v>
      </c>
      <c r="K390" s="36" t="s">
        <v>111</v>
      </c>
      <c r="L390" s="36" t="s">
        <v>20</v>
      </c>
      <c r="M390" s="29"/>
      <c r="N390" s="29"/>
      <c r="O390" s="36"/>
    </row>
    <row r="391" spans="1:15">
      <c r="A391" s="29"/>
      <c r="B391" s="38" t="s">
        <v>803</v>
      </c>
      <c r="C391" s="38">
        <v>2004</v>
      </c>
      <c r="D391" s="29" t="s">
        <v>1078</v>
      </c>
      <c r="E391" s="39" t="s">
        <v>1079</v>
      </c>
      <c r="F391" s="40">
        <v>9780822385714</v>
      </c>
      <c r="G391" s="40" t="s">
        <v>1080</v>
      </c>
      <c r="H391" s="41" t="str">
        <f>HYPERLINK("http://dx.doi.org/10.1215/9780822385714","http://dx.doi.org/10.1215/9780822385714")</f>
        <v>http://dx.doi.org/10.1215/9780822385714</v>
      </c>
      <c r="I391" s="20" t="s">
        <v>19</v>
      </c>
      <c r="J391" s="36" t="s">
        <v>66</v>
      </c>
      <c r="K391" s="36" t="s">
        <v>20</v>
      </c>
      <c r="L391" s="36" t="s">
        <v>35</v>
      </c>
      <c r="M391" s="29"/>
      <c r="N391" s="29"/>
      <c r="O391" s="36"/>
    </row>
    <row r="392" spans="1:15">
      <c r="A392" s="29"/>
      <c r="B392" s="38" t="s">
        <v>803</v>
      </c>
      <c r="C392" s="38">
        <v>2004</v>
      </c>
      <c r="D392" s="29" t="s">
        <v>1081</v>
      </c>
      <c r="E392" s="39" t="s">
        <v>1082</v>
      </c>
      <c r="F392" s="40">
        <v>9780822386148</v>
      </c>
      <c r="G392" s="40" t="s">
        <v>1083</v>
      </c>
      <c r="H392" s="41" t="str">
        <f>HYPERLINK("http://dx.doi.org/10.1215/9780822386148","http://dx.doi.org/10.1215/9780822386148")</f>
        <v>http://dx.doi.org/10.1215/9780822386148</v>
      </c>
      <c r="I392" s="20" t="s">
        <v>19</v>
      </c>
      <c r="J392" s="36" t="s">
        <v>142</v>
      </c>
      <c r="K392" s="36" t="s">
        <v>20</v>
      </c>
      <c r="L392" s="36" t="s">
        <v>288</v>
      </c>
      <c r="M392" s="29"/>
      <c r="N392" s="29"/>
      <c r="O392" s="36"/>
    </row>
    <row r="393" spans="1:15">
      <c r="A393" s="29"/>
      <c r="B393" s="38" t="s">
        <v>803</v>
      </c>
      <c r="C393" s="38">
        <v>2004</v>
      </c>
      <c r="D393" s="29" t="s">
        <v>1084</v>
      </c>
      <c r="E393" s="39" t="s">
        <v>1085</v>
      </c>
      <c r="F393" s="40">
        <v>9780822385981</v>
      </c>
      <c r="G393" s="40" t="s">
        <v>1086</v>
      </c>
      <c r="H393" s="41" t="str">
        <f>HYPERLINK("http://dx.doi.org/10.1215/9780822385981","http://dx.doi.org/10.1215/9780822385981")</f>
        <v>http://dx.doi.org/10.1215/9780822385981</v>
      </c>
      <c r="I393" s="20" t="s">
        <v>19</v>
      </c>
      <c r="J393" s="36" t="s">
        <v>27</v>
      </c>
      <c r="K393" s="36" t="s">
        <v>492</v>
      </c>
      <c r="L393" s="36" t="s">
        <v>167</v>
      </c>
      <c r="M393" s="29"/>
      <c r="N393" s="29"/>
      <c r="O393" s="36"/>
    </row>
    <row r="394" spans="1:15">
      <c r="A394" s="29"/>
      <c r="B394" s="38" t="s">
        <v>803</v>
      </c>
      <c r="C394" s="38">
        <v>2004</v>
      </c>
      <c r="D394" s="29" t="s">
        <v>790</v>
      </c>
      <c r="E394" s="39" t="s">
        <v>1087</v>
      </c>
      <c r="F394" s="40">
        <v>9780822385844</v>
      </c>
      <c r="G394" s="40">
        <v>9780822333128</v>
      </c>
      <c r="H394" s="41" t="str">
        <f>HYPERLINK("http://dx.doi.org/10.1215/9780822385844","http://dx.doi.org/10.1215/9780822385844")</f>
        <v>http://dx.doi.org/10.1215/9780822385844</v>
      </c>
      <c r="I394" s="20" t="s">
        <v>19</v>
      </c>
      <c r="J394" s="36" t="s">
        <v>26</v>
      </c>
      <c r="K394" s="36" t="s">
        <v>167</v>
      </c>
      <c r="L394" s="36" t="s">
        <v>20</v>
      </c>
      <c r="M394" s="29" t="s">
        <v>819</v>
      </c>
      <c r="N394" s="45"/>
      <c r="O394" s="36"/>
    </row>
    <row r="395" spans="1:15">
      <c r="A395" s="29"/>
      <c r="B395" s="38" t="s">
        <v>803</v>
      </c>
      <c r="C395" s="38">
        <v>2004</v>
      </c>
      <c r="D395" s="29" t="s">
        <v>1088</v>
      </c>
      <c r="E395" s="39" t="s">
        <v>1089</v>
      </c>
      <c r="F395" s="40">
        <v>9780822386384</v>
      </c>
      <c r="G395" s="40" t="s">
        <v>1090</v>
      </c>
      <c r="H395" s="41" t="str">
        <f>HYPERLINK("http://dx.doi.org/10.1215/9780822386384","http://dx.doi.org/10.1215/9780822386384")</f>
        <v>http://dx.doi.org/10.1215/9780822386384</v>
      </c>
      <c r="I395" s="20" t="s">
        <v>19</v>
      </c>
      <c r="J395" s="36" t="s">
        <v>20</v>
      </c>
      <c r="K395" s="36" t="s">
        <v>111</v>
      </c>
      <c r="L395" s="36" t="s">
        <v>26</v>
      </c>
      <c r="M395" s="29"/>
      <c r="N395" s="29"/>
      <c r="O395" s="36"/>
    </row>
    <row r="396" spans="1:15">
      <c r="A396" s="29"/>
      <c r="B396" s="38" t="s">
        <v>803</v>
      </c>
      <c r="C396" s="38">
        <v>2004</v>
      </c>
      <c r="D396" s="29" t="s">
        <v>1091</v>
      </c>
      <c r="E396" s="39" t="s">
        <v>1092</v>
      </c>
      <c r="F396" s="40">
        <v>9780822386209</v>
      </c>
      <c r="G396" s="40" t="s">
        <v>1093</v>
      </c>
      <c r="H396" s="41" t="str">
        <f>HYPERLINK("http://dx.doi.org/10.1215/9780822386209","http://dx.doi.org/10.1215/9780822386209")</f>
        <v>http://dx.doi.org/10.1215/9780822386209</v>
      </c>
      <c r="I396" s="20" t="s">
        <v>19</v>
      </c>
      <c r="J396" s="36" t="s">
        <v>138</v>
      </c>
      <c r="K396" s="36" t="s">
        <v>44</v>
      </c>
      <c r="L396" s="36" t="s">
        <v>20</v>
      </c>
      <c r="M396" s="29"/>
      <c r="N396" s="29"/>
      <c r="O396" s="36"/>
    </row>
    <row r="397" spans="1:15">
      <c r="A397" s="29"/>
      <c r="B397" s="38" t="s">
        <v>803</v>
      </c>
      <c r="C397" s="38">
        <v>2004</v>
      </c>
      <c r="D397" s="29" t="s">
        <v>1094</v>
      </c>
      <c r="E397" s="39" t="s">
        <v>1095</v>
      </c>
      <c r="F397" s="40">
        <v>9780822386049</v>
      </c>
      <c r="G397" s="40" t="s">
        <v>1096</v>
      </c>
      <c r="H397" s="41" t="str">
        <f>HYPERLINK("http://dx.doi.org/10.1215/9780822386049","http://dx.doi.org/10.1215/9780822386049")</f>
        <v>http://dx.doi.org/10.1215/9780822386049</v>
      </c>
      <c r="I397" s="20" t="s">
        <v>19</v>
      </c>
      <c r="J397" s="36" t="s">
        <v>20</v>
      </c>
      <c r="K397" s="36" t="s">
        <v>21</v>
      </c>
      <c r="L397" s="36" t="s">
        <v>56</v>
      </c>
      <c r="M397" s="29"/>
      <c r="N397" s="29"/>
      <c r="O397" s="36"/>
    </row>
    <row r="398" spans="1:15">
      <c r="A398" s="29"/>
      <c r="B398" s="38" t="s">
        <v>803</v>
      </c>
      <c r="C398" s="38">
        <v>2004</v>
      </c>
      <c r="D398" s="29" t="s">
        <v>1078</v>
      </c>
      <c r="E398" s="39" t="s">
        <v>1097</v>
      </c>
      <c r="F398" s="40">
        <v>9780822385721</v>
      </c>
      <c r="G398" s="40" t="s">
        <v>1098</v>
      </c>
      <c r="H398" s="41" t="str">
        <f>HYPERLINK("http://dx.doi.org/10.1215/9780822385721","http://dx.doi.org/10.1215/9780822385721")</f>
        <v>http://dx.doi.org/10.1215/9780822385721</v>
      </c>
      <c r="I398" s="20" t="s">
        <v>19</v>
      </c>
      <c r="J398" s="36" t="s">
        <v>66</v>
      </c>
      <c r="K398" s="36" t="s">
        <v>20</v>
      </c>
      <c r="L398" s="36" t="s">
        <v>35</v>
      </c>
      <c r="M398" s="29"/>
      <c r="N398" s="29"/>
      <c r="O398" s="36"/>
    </row>
    <row r="399" spans="1:15">
      <c r="A399" s="29"/>
      <c r="B399" s="38" t="s">
        <v>803</v>
      </c>
      <c r="C399" s="38">
        <v>2004</v>
      </c>
      <c r="D399" s="29" t="s">
        <v>1044</v>
      </c>
      <c r="E399" s="39" t="s">
        <v>1099</v>
      </c>
      <c r="F399" s="40">
        <v>9780822386032</v>
      </c>
      <c r="G399" s="40" t="s">
        <v>1100</v>
      </c>
      <c r="H399" s="41" t="str">
        <f>HYPERLINK("http://dx.doi.org/10.1215/9780822386032","http://dx.doi.org/10.1215/9780822386032")</f>
        <v>http://dx.doi.org/10.1215/9780822386032</v>
      </c>
      <c r="I399" s="20" t="s">
        <v>19</v>
      </c>
      <c r="J399" s="36" t="s">
        <v>20</v>
      </c>
      <c r="K399" s="36" t="s">
        <v>26</v>
      </c>
      <c r="L399" s="36" t="s">
        <v>111</v>
      </c>
      <c r="M399" s="29"/>
      <c r="N399" s="29"/>
      <c r="O399" s="36"/>
    </row>
    <row r="400" spans="1:15">
      <c r="A400" s="29"/>
      <c r="B400" s="38" t="s">
        <v>803</v>
      </c>
      <c r="C400" s="38">
        <v>2004</v>
      </c>
      <c r="D400" s="29" t="s">
        <v>1101</v>
      </c>
      <c r="E400" s="39" t="s">
        <v>1102</v>
      </c>
      <c r="F400" s="40">
        <v>9780822385394</v>
      </c>
      <c r="G400" s="40" t="s">
        <v>1103</v>
      </c>
      <c r="H400" s="41" t="str">
        <f>HYPERLINK("http://dx.doi.org/10.1215/9780822385394","http://dx.doi.org/10.1215/9780822385394")</f>
        <v>http://dx.doi.org/10.1215/9780822385394</v>
      </c>
      <c r="I400" s="20" t="s">
        <v>19</v>
      </c>
      <c r="J400" s="36" t="s">
        <v>168</v>
      </c>
      <c r="K400" s="36" t="s">
        <v>20</v>
      </c>
      <c r="L400" s="36" t="s">
        <v>26</v>
      </c>
      <c r="M400" s="29"/>
      <c r="N400" s="29"/>
      <c r="O400" s="36"/>
    </row>
    <row r="401" spans="1:15">
      <c r="A401" s="29"/>
      <c r="B401" s="38" t="s">
        <v>803</v>
      </c>
      <c r="C401" s="38">
        <v>2004</v>
      </c>
      <c r="D401" s="29" t="s">
        <v>1104</v>
      </c>
      <c r="E401" s="39" t="s">
        <v>1105</v>
      </c>
      <c r="F401" s="40">
        <v>9780822385585</v>
      </c>
      <c r="G401" s="40" t="s">
        <v>1106</v>
      </c>
      <c r="H401" s="41" t="str">
        <f>HYPERLINK("http://dx.doi.org/10.1215/9780822385585","http://dx.doi.org/10.1215/9780822385585")</f>
        <v>http://dx.doi.org/10.1215/9780822385585</v>
      </c>
      <c r="I401" s="20" t="s">
        <v>19</v>
      </c>
      <c r="J401" s="36" t="s">
        <v>168</v>
      </c>
      <c r="K401" s="36" t="s">
        <v>167</v>
      </c>
      <c r="L401" s="36" t="s">
        <v>20</v>
      </c>
      <c r="M401" s="29"/>
      <c r="N401" s="29"/>
      <c r="O401" s="36"/>
    </row>
    <row r="402" spans="1:15">
      <c r="A402" s="29"/>
      <c r="B402" s="38" t="s">
        <v>803</v>
      </c>
      <c r="C402" s="38">
        <v>2004</v>
      </c>
      <c r="D402" s="29" t="s">
        <v>78</v>
      </c>
      <c r="E402" s="39" t="s">
        <v>1107</v>
      </c>
      <c r="F402" s="40">
        <v>9780822386063</v>
      </c>
      <c r="G402" s="40" t="s">
        <v>1108</v>
      </c>
      <c r="H402" s="41" t="str">
        <f>HYPERLINK("http://dx.doi.org/10.1215/9780822386063","http://dx.doi.org/10.1215/9780822386063")</f>
        <v>http://dx.doi.org/10.1215/9780822386063</v>
      </c>
      <c r="I402" s="20" t="s">
        <v>19</v>
      </c>
      <c r="J402" s="36" t="s">
        <v>61</v>
      </c>
      <c r="K402" s="36" t="s">
        <v>20</v>
      </c>
      <c r="L402" s="36" t="s">
        <v>294</v>
      </c>
      <c r="M402" s="29"/>
      <c r="N402" s="29"/>
      <c r="O402" s="36"/>
    </row>
    <row r="403" spans="1:15">
      <c r="A403" s="29"/>
      <c r="B403" s="38" t="s">
        <v>803</v>
      </c>
      <c r="C403" s="38">
        <v>2004</v>
      </c>
      <c r="D403" s="29" t="s">
        <v>1109</v>
      </c>
      <c r="E403" s="39" t="s">
        <v>1110</v>
      </c>
      <c r="F403" s="40">
        <v>9780822385547</v>
      </c>
      <c r="G403" s="40" t="s">
        <v>1111</v>
      </c>
      <c r="H403" s="41" t="str">
        <f>HYPERLINK("http://dx.doi.org/10.1215/9780822385547","http://dx.doi.org/10.1215/9780822385547")</f>
        <v>http://dx.doi.org/10.1215/9780822385547</v>
      </c>
      <c r="I403" s="20" t="s">
        <v>19</v>
      </c>
      <c r="J403" s="36" t="s">
        <v>20</v>
      </c>
      <c r="K403" s="36" t="s">
        <v>294</v>
      </c>
      <c r="L403" s="36"/>
      <c r="M403" s="29"/>
      <c r="N403" s="29"/>
      <c r="O403" s="36"/>
    </row>
    <row r="404" spans="1:15">
      <c r="A404" s="29"/>
      <c r="B404" s="38" t="s">
        <v>803</v>
      </c>
      <c r="C404" s="38">
        <v>2004</v>
      </c>
      <c r="D404" s="29" t="s">
        <v>1112</v>
      </c>
      <c r="E404" s="39" t="s">
        <v>1113</v>
      </c>
      <c r="F404" s="40">
        <v>9780822385455</v>
      </c>
      <c r="G404" s="40" t="s">
        <v>1114</v>
      </c>
      <c r="H404" s="41" t="str">
        <f>HYPERLINK("http://dx.doi.org/10.1215/9780822385455","http://dx.doi.org/10.1215/9780822385455")</f>
        <v>http://dx.doi.org/10.1215/9780822385455</v>
      </c>
      <c r="I404" s="20" t="s">
        <v>19</v>
      </c>
      <c r="J404" s="36" t="s">
        <v>26</v>
      </c>
      <c r="K404" s="36" t="s">
        <v>20</v>
      </c>
      <c r="L404" s="36" t="s">
        <v>48</v>
      </c>
      <c r="M404" s="29"/>
      <c r="N404" s="29"/>
      <c r="O404" s="36"/>
    </row>
    <row r="405" spans="1:15">
      <c r="A405" s="29"/>
      <c r="B405" s="38" t="s">
        <v>803</v>
      </c>
      <c r="C405" s="38">
        <v>2004</v>
      </c>
      <c r="D405" s="29" t="s">
        <v>1115</v>
      </c>
      <c r="E405" s="39" t="s">
        <v>1116</v>
      </c>
      <c r="F405" s="40">
        <v>9780822385820</v>
      </c>
      <c r="G405" s="40" t="s">
        <v>1117</v>
      </c>
      <c r="H405" s="41" t="str">
        <f>HYPERLINK("http://dx.doi.org/10.1215/9780822385820","http://dx.doi.org/10.1215/9780822385820")</f>
        <v>http://dx.doi.org/10.1215/9780822385820</v>
      </c>
      <c r="I405" s="20" t="s">
        <v>19</v>
      </c>
      <c r="J405" s="36" t="s">
        <v>20</v>
      </c>
      <c r="K405" s="36" t="s">
        <v>160</v>
      </c>
      <c r="L405" s="36" t="s">
        <v>48</v>
      </c>
      <c r="M405" s="29"/>
      <c r="N405" s="29"/>
      <c r="O405" s="36"/>
    </row>
    <row r="406" spans="1:15">
      <c r="A406" s="29"/>
      <c r="B406" s="38" t="s">
        <v>803</v>
      </c>
      <c r="C406" s="38">
        <v>2004</v>
      </c>
      <c r="D406" s="29" t="s">
        <v>323</v>
      </c>
      <c r="E406" s="39" t="s">
        <v>1118</v>
      </c>
      <c r="F406" s="40">
        <v>9780822385400</v>
      </c>
      <c r="G406" s="40" t="s">
        <v>1119</v>
      </c>
      <c r="H406" s="41" t="str">
        <f>HYPERLINK("http://dx.doi.org/10.1215/9780822385400","http://dx.doi.org/10.1215/9780822385400")</f>
        <v>http://dx.doi.org/10.1215/9780822385400</v>
      </c>
      <c r="I406" s="20" t="s">
        <v>19</v>
      </c>
      <c r="J406" s="36" t="s">
        <v>21</v>
      </c>
      <c r="K406" s="36" t="s">
        <v>288</v>
      </c>
      <c r="L406" s="36" t="s">
        <v>20</v>
      </c>
      <c r="M406" s="29"/>
      <c r="N406" s="29"/>
      <c r="O406" s="36"/>
    </row>
    <row r="407" spans="1:15">
      <c r="A407" s="29"/>
      <c r="B407" s="38" t="s">
        <v>803</v>
      </c>
      <c r="C407" s="38">
        <v>2003</v>
      </c>
      <c r="D407" s="29" t="s">
        <v>432</v>
      </c>
      <c r="E407" s="39" t="s">
        <v>1120</v>
      </c>
      <c r="F407" s="40">
        <v>9780822384434</v>
      </c>
      <c r="G407" s="40" t="s">
        <v>1121</v>
      </c>
      <c r="H407" s="41" t="str">
        <f>HYPERLINK("http://dx.doi.org/10.1215/9780822384434","http://dx.doi.org/10.1215/9780822384434")</f>
        <v>http://dx.doi.org/10.1215/9780822384434</v>
      </c>
      <c r="I407" s="20" t="s">
        <v>19</v>
      </c>
      <c r="J407" s="36" t="s">
        <v>27</v>
      </c>
      <c r="K407" s="36" t="s">
        <v>26</v>
      </c>
      <c r="L407" s="36" t="s">
        <v>153</v>
      </c>
      <c r="M407" s="29"/>
      <c r="N407" s="29"/>
      <c r="O407" s="36"/>
    </row>
    <row r="408" spans="1:15">
      <c r="A408" s="29"/>
      <c r="B408" s="38" t="s">
        <v>803</v>
      </c>
      <c r="C408" s="38">
        <v>2003</v>
      </c>
      <c r="D408" s="29" t="s">
        <v>1122</v>
      </c>
      <c r="E408" s="39" t="s">
        <v>1123</v>
      </c>
      <c r="F408" s="40">
        <v>9780822385103</v>
      </c>
      <c r="G408" s="40" t="s">
        <v>1124</v>
      </c>
      <c r="H408" s="41" t="str">
        <f>HYPERLINK("http://dx.doi.org/10.1215/9780822385103","http://dx.doi.org/10.1215/9780822385103")</f>
        <v>http://dx.doi.org/10.1215/9780822385103</v>
      </c>
      <c r="I408" s="20" t="s">
        <v>19</v>
      </c>
      <c r="J408" s="36" t="s">
        <v>44</v>
      </c>
      <c r="K408" s="36" t="s">
        <v>27</v>
      </c>
      <c r="L408" s="36" t="s">
        <v>153</v>
      </c>
      <c r="M408" s="29"/>
      <c r="N408" s="29"/>
      <c r="O408" s="36"/>
    </row>
    <row r="409" spans="1:15">
      <c r="A409" s="29"/>
      <c r="B409" s="38" t="s">
        <v>803</v>
      </c>
      <c r="C409" s="38">
        <v>2003</v>
      </c>
      <c r="D409" s="29" t="s">
        <v>1125</v>
      </c>
      <c r="E409" s="39" t="s">
        <v>1126</v>
      </c>
      <c r="F409" s="40">
        <v>9780822384960</v>
      </c>
      <c r="G409" s="40" t="s">
        <v>1127</v>
      </c>
      <c r="H409" s="41" t="str">
        <f>HYPERLINK("http://dx.doi.org/10.1215/9780822384960","http://dx.doi.org/10.1215/9780822384960")</f>
        <v>http://dx.doi.org/10.1215/9780822384960</v>
      </c>
      <c r="I409" s="20" t="s">
        <v>19</v>
      </c>
      <c r="J409" s="36" t="s">
        <v>35</v>
      </c>
      <c r="K409" s="36" t="s">
        <v>61</v>
      </c>
      <c r="L409" s="36" t="s">
        <v>20</v>
      </c>
      <c r="M409" s="29"/>
      <c r="N409" s="29"/>
      <c r="O409" s="36"/>
    </row>
    <row r="410" spans="1:15">
      <c r="A410" s="29"/>
      <c r="B410" s="38" t="s">
        <v>803</v>
      </c>
      <c r="C410" s="38">
        <v>2003</v>
      </c>
      <c r="D410" s="29" t="s">
        <v>1128</v>
      </c>
      <c r="E410" s="39" t="s">
        <v>1129</v>
      </c>
      <c r="F410" s="40">
        <v>9780822384540</v>
      </c>
      <c r="G410" s="40" t="s">
        <v>1130</v>
      </c>
      <c r="H410" s="41" t="str">
        <f>HYPERLINK("http://dx.doi.org/10.1215/9780822384540","http://dx.doi.org/10.1215/9780822384540")</f>
        <v>http://dx.doi.org/10.1215/9780822384540</v>
      </c>
      <c r="I410" s="20" t="s">
        <v>19</v>
      </c>
      <c r="J410" s="36" t="s">
        <v>20</v>
      </c>
      <c r="K410" s="36" t="s">
        <v>66</v>
      </c>
      <c r="L410" s="36" t="s">
        <v>21</v>
      </c>
      <c r="M410" s="29"/>
      <c r="N410" s="36"/>
      <c r="O410" s="36"/>
    </row>
    <row r="411" spans="1:15">
      <c r="A411" s="29"/>
      <c r="B411" s="38" t="s">
        <v>803</v>
      </c>
      <c r="C411" s="38">
        <v>2003</v>
      </c>
      <c r="D411" s="29" t="s">
        <v>1131</v>
      </c>
      <c r="E411" s="39" t="s">
        <v>1132</v>
      </c>
      <c r="F411" s="40">
        <v>9780822384359</v>
      </c>
      <c r="G411" s="40" t="s">
        <v>1133</v>
      </c>
      <c r="H411" s="41" t="str">
        <f>HYPERLINK("http://dx.doi.org/10.1215/9780822384359","http://dx.doi.org/10.1215/9780822384359")</f>
        <v>http://dx.doi.org/10.1215/9780822384359</v>
      </c>
      <c r="I411" s="20" t="s">
        <v>19</v>
      </c>
      <c r="J411" s="36" t="s">
        <v>160</v>
      </c>
      <c r="K411" s="36" t="s">
        <v>20</v>
      </c>
      <c r="L411" s="36" t="s">
        <v>246</v>
      </c>
      <c r="M411" s="29"/>
      <c r="N411" s="36"/>
      <c r="O411" s="36"/>
    </row>
    <row r="412" spans="1:15">
      <c r="A412" s="29"/>
      <c r="B412" s="38" t="s">
        <v>803</v>
      </c>
      <c r="C412" s="38">
        <v>2003</v>
      </c>
      <c r="D412" s="29" t="s">
        <v>1134</v>
      </c>
      <c r="E412" s="39" t="s">
        <v>1135</v>
      </c>
      <c r="F412" s="40">
        <v>9780822385097</v>
      </c>
      <c r="G412" s="40" t="s">
        <v>1136</v>
      </c>
      <c r="H412" s="41" t="s">
        <v>1137</v>
      </c>
      <c r="I412" s="20" t="s">
        <v>19</v>
      </c>
      <c r="J412" s="36" t="s">
        <v>288</v>
      </c>
      <c r="K412" s="36" t="s">
        <v>48</v>
      </c>
      <c r="L412" s="36" t="s">
        <v>20</v>
      </c>
      <c r="M412" s="29"/>
      <c r="N412" s="36"/>
      <c r="O412" s="36"/>
    </row>
    <row r="413" spans="1:15">
      <c r="A413" s="29"/>
      <c r="B413" s="38" t="s">
        <v>803</v>
      </c>
      <c r="C413" s="38">
        <v>2003</v>
      </c>
      <c r="D413" s="29" t="s">
        <v>1138</v>
      </c>
      <c r="E413" s="39" t="s">
        <v>1139</v>
      </c>
      <c r="F413" s="40">
        <v>9780822384878</v>
      </c>
      <c r="G413" s="40" t="s">
        <v>1140</v>
      </c>
      <c r="H413" s="41" t="str">
        <f>HYPERLINK("http://dx.doi.org/10.1215/9780822384878","http://dx.doi.org/10.1215/9780822384878")</f>
        <v>http://dx.doi.org/10.1215/9780822384878</v>
      </c>
      <c r="I413" s="20" t="s">
        <v>19</v>
      </c>
      <c r="J413" s="36" t="s">
        <v>20</v>
      </c>
      <c r="K413" s="36" t="s">
        <v>66</v>
      </c>
      <c r="L413" s="36" t="s">
        <v>138</v>
      </c>
      <c r="M413" s="29"/>
      <c r="N413" s="36"/>
      <c r="O413" s="36"/>
    </row>
    <row r="414" spans="1:15">
      <c r="A414" s="29"/>
      <c r="B414" s="38" t="s">
        <v>803</v>
      </c>
      <c r="C414" s="38">
        <v>2003</v>
      </c>
      <c r="D414" s="29" t="s">
        <v>1141</v>
      </c>
      <c r="E414" s="39" t="s">
        <v>1142</v>
      </c>
      <c r="F414" s="40">
        <v>9780822384748</v>
      </c>
      <c r="G414" s="40" t="s">
        <v>1143</v>
      </c>
      <c r="H414" s="41" t="str">
        <f>HYPERLINK("http://dx.doi.org/10.1215/9780822384748","http://dx.doi.org/10.1215/9780822384748")</f>
        <v>http://dx.doi.org/10.1215/9780822384748</v>
      </c>
      <c r="I414" s="20" t="s">
        <v>19</v>
      </c>
      <c r="J414" s="36" t="s">
        <v>492</v>
      </c>
      <c r="K414" s="36" t="s">
        <v>20</v>
      </c>
      <c r="L414" s="36" t="s">
        <v>35</v>
      </c>
      <c r="M414" s="29"/>
      <c r="N414" s="29"/>
      <c r="O414" s="36"/>
    </row>
    <row r="415" spans="1:15">
      <c r="A415" s="29"/>
      <c r="B415" s="38" t="s">
        <v>803</v>
      </c>
      <c r="C415" s="38">
        <v>2003</v>
      </c>
      <c r="D415" s="29" t="s">
        <v>1144</v>
      </c>
      <c r="E415" s="39" t="s">
        <v>1145</v>
      </c>
      <c r="F415" s="40">
        <v>9780822384588</v>
      </c>
      <c r="G415" s="40" t="s">
        <v>1146</v>
      </c>
      <c r="H415" s="41" t="str">
        <f>HYPERLINK("http://dx.doi.org/10.1215/9780822384588","http://dx.doi.org/10.1215/9780822384588")</f>
        <v>http://dx.doi.org/10.1215/9780822384588</v>
      </c>
      <c r="I415" s="20" t="s">
        <v>19</v>
      </c>
      <c r="J415" s="36" t="s">
        <v>65</v>
      </c>
      <c r="K415" s="36" t="s">
        <v>20</v>
      </c>
      <c r="L415" s="36" t="s">
        <v>492</v>
      </c>
      <c r="M415" s="29"/>
      <c r="N415" s="29"/>
      <c r="O415" s="36"/>
    </row>
    <row r="416" spans="1:15">
      <c r="A416" s="29"/>
      <c r="B416" s="38" t="s">
        <v>803</v>
      </c>
      <c r="C416" s="38">
        <v>2003</v>
      </c>
      <c r="D416" s="29" t="s">
        <v>1147</v>
      </c>
      <c r="E416" s="39" t="s">
        <v>1148</v>
      </c>
      <c r="F416" s="40">
        <v>9780822385011</v>
      </c>
      <c r="G416" s="40" t="s">
        <v>1149</v>
      </c>
      <c r="H416" s="41" t="str">
        <f>HYPERLINK("http://dx.doi.org/10.1215/9780822385011","http://dx.doi.org/10.1215/9780822385011")</f>
        <v>http://dx.doi.org/10.1215/9780822385011</v>
      </c>
      <c r="I416" s="20" t="s">
        <v>19</v>
      </c>
      <c r="J416" s="36" t="s">
        <v>21</v>
      </c>
      <c r="K416" s="36" t="s">
        <v>20</v>
      </c>
      <c r="L416" s="36" t="s">
        <v>353</v>
      </c>
      <c r="M416" s="29"/>
      <c r="N416" s="29"/>
      <c r="O416" s="36"/>
    </row>
    <row r="417" spans="1:15">
      <c r="A417" s="29"/>
      <c r="B417" s="38" t="s">
        <v>803</v>
      </c>
      <c r="C417" s="38">
        <v>2003</v>
      </c>
      <c r="D417" s="29" t="s">
        <v>1150</v>
      </c>
      <c r="E417" s="39" t="s">
        <v>1151</v>
      </c>
      <c r="F417" s="40">
        <v>9780822385172</v>
      </c>
      <c r="G417" s="40" t="s">
        <v>1152</v>
      </c>
      <c r="H417" s="41" t="str">
        <f>HYPERLINK("http://dx.doi.org/10.1215/9780822385172","http://dx.doi.org/10.1215/9780822385172")</f>
        <v>http://dx.doi.org/10.1215/9780822385172</v>
      </c>
      <c r="I417" s="20" t="s">
        <v>19</v>
      </c>
      <c r="J417" s="36" t="s">
        <v>27</v>
      </c>
      <c r="K417" s="36" t="s">
        <v>31</v>
      </c>
      <c r="L417" s="36" t="s">
        <v>21</v>
      </c>
      <c r="M417" s="29"/>
      <c r="N417" s="29"/>
      <c r="O417" s="36"/>
    </row>
    <row r="418" spans="1:15">
      <c r="A418" s="29"/>
      <c r="B418" s="38" t="s">
        <v>803</v>
      </c>
      <c r="C418" s="38">
        <v>2003</v>
      </c>
      <c r="D418" s="29" t="s">
        <v>1153</v>
      </c>
      <c r="E418" s="39" t="s">
        <v>1154</v>
      </c>
      <c r="F418" s="40">
        <v>9780822385325</v>
      </c>
      <c r="G418" s="40" t="s">
        <v>1155</v>
      </c>
      <c r="H418" s="41" t="str">
        <f>HYPERLINK("http://dx.doi.org/10.1215/9780822385325","http://dx.doi.org/10.1215/9780822385325")</f>
        <v>http://dx.doi.org/10.1215/9780822385325</v>
      </c>
      <c r="I418" s="20" t="s">
        <v>19</v>
      </c>
      <c r="J418" s="36" t="s">
        <v>66</v>
      </c>
      <c r="K418" s="36" t="s">
        <v>20</v>
      </c>
      <c r="L418" s="36" t="s">
        <v>153</v>
      </c>
      <c r="M418" s="29"/>
      <c r="N418" s="29"/>
      <c r="O418" s="36"/>
    </row>
    <row r="419" spans="1:15">
      <c r="A419" s="29"/>
      <c r="B419" s="38" t="s">
        <v>803</v>
      </c>
      <c r="C419" s="38">
        <v>2003</v>
      </c>
      <c r="D419" s="29" t="s">
        <v>376</v>
      </c>
      <c r="E419" s="39" t="s">
        <v>1156</v>
      </c>
      <c r="F419" s="40">
        <v>9780822385356</v>
      </c>
      <c r="G419" s="40" t="s">
        <v>1157</v>
      </c>
      <c r="H419" s="41" t="str">
        <f>HYPERLINK("http://dx.doi.org/10.1215/9780822385356","http://dx.doi.org/10.1215/9780822385356")</f>
        <v>http://dx.doi.org/10.1215/9780822385356</v>
      </c>
      <c r="I419" s="20" t="s">
        <v>19</v>
      </c>
      <c r="J419" s="36" t="s">
        <v>27</v>
      </c>
      <c r="K419" s="36" t="s">
        <v>20</v>
      </c>
      <c r="L419" s="36" t="s">
        <v>167</v>
      </c>
      <c r="M419" s="29"/>
      <c r="N419" s="29"/>
      <c r="O419" s="36"/>
    </row>
    <row r="420" spans="1:15">
      <c r="A420" s="29"/>
      <c r="B420" s="38" t="s">
        <v>803</v>
      </c>
      <c r="C420" s="38">
        <v>2003</v>
      </c>
      <c r="D420" s="29" t="s">
        <v>171</v>
      </c>
      <c r="E420" s="39" t="s">
        <v>1158</v>
      </c>
      <c r="F420" s="40">
        <v>9780822385110</v>
      </c>
      <c r="G420" s="40" t="s">
        <v>1159</v>
      </c>
      <c r="H420" s="41" t="str">
        <f>HYPERLINK("http://dx.doi.org/10.1215/9780822385110","http://dx.doi.org/10.1215/9780822385110")</f>
        <v>http://dx.doi.org/10.1215/9780822385110</v>
      </c>
      <c r="I420" s="20" t="s">
        <v>19</v>
      </c>
      <c r="J420" s="36" t="s">
        <v>100</v>
      </c>
      <c r="K420" s="36" t="s">
        <v>48</v>
      </c>
      <c r="L420" s="36" t="s">
        <v>27</v>
      </c>
      <c r="M420" s="29"/>
      <c r="N420" s="29"/>
      <c r="O420" s="36"/>
    </row>
    <row r="421" spans="1:15">
      <c r="A421" s="29"/>
      <c r="B421" s="38" t="s">
        <v>803</v>
      </c>
      <c r="C421" s="38">
        <v>2003</v>
      </c>
      <c r="D421" s="29" t="s">
        <v>1160</v>
      </c>
      <c r="E421" s="39" t="s">
        <v>1161</v>
      </c>
      <c r="F421" s="40">
        <v>9780822384571</v>
      </c>
      <c r="G421" s="40" t="s">
        <v>1162</v>
      </c>
      <c r="H421" s="41" t="str">
        <f>HYPERLINK("http://dx.doi.org/10.1215/9780822384571","http://dx.doi.org/10.1215/9780822384571")</f>
        <v>http://dx.doi.org/10.1215/9780822384571</v>
      </c>
      <c r="I421" s="20" t="s">
        <v>19</v>
      </c>
      <c r="J421" s="36" t="s">
        <v>27</v>
      </c>
      <c r="K421" s="36" t="s">
        <v>48</v>
      </c>
      <c r="L421" s="36" t="s">
        <v>20</v>
      </c>
      <c r="M421" s="29"/>
      <c r="N421" s="29"/>
      <c r="O421" s="36"/>
    </row>
    <row r="422" spans="1:15">
      <c r="A422" s="29"/>
      <c r="B422" s="38" t="s">
        <v>803</v>
      </c>
      <c r="C422" s="38">
        <v>2003</v>
      </c>
      <c r="D422" s="29" t="s">
        <v>1163</v>
      </c>
      <c r="E422" s="39" t="s">
        <v>1164</v>
      </c>
      <c r="F422" s="40">
        <v>9780822384380</v>
      </c>
      <c r="G422" s="40" t="s">
        <v>1165</v>
      </c>
      <c r="H422" s="41" t="str">
        <f>HYPERLINK("http://dx.doi.org/10.1215/9780822384380","http://dx.doi.org/10.1215/9780822384380")</f>
        <v>http://dx.doi.org/10.1215/9780822384380</v>
      </c>
      <c r="I422" s="20" t="s">
        <v>19</v>
      </c>
      <c r="J422" s="36" t="s">
        <v>146</v>
      </c>
      <c r="K422" s="36" t="s">
        <v>27</v>
      </c>
      <c r="L422" s="36" t="s">
        <v>168</v>
      </c>
      <c r="M422" s="29"/>
      <c r="N422" s="29"/>
      <c r="O422" s="36"/>
    </row>
    <row r="423" spans="1:15">
      <c r="A423" s="29"/>
      <c r="B423" s="38" t="s">
        <v>803</v>
      </c>
      <c r="C423" s="38">
        <v>2003</v>
      </c>
      <c r="D423" s="29" t="s">
        <v>1166</v>
      </c>
      <c r="E423" s="39" t="s">
        <v>1167</v>
      </c>
      <c r="F423" s="40">
        <v>9780822384885</v>
      </c>
      <c r="G423" s="40" t="s">
        <v>1168</v>
      </c>
      <c r="H423" s="41" t="str">
        <f>HYPERLINK("http://dx.doi.org/10.1215/9780822384885","http://dx.doi.org/10.1215/9780822384885")</f>
        <v>http://dx.doi.org/10.1215/9780822384885</v>
      </c>
      <c r="I423" s="20" t="s">
        <v>19</v>
      </c>
      <c r="J423" s="36" t="s">
        <v>192</v>
      </c>
      <c r="K423" s="36" t="s">
        <v>20</v>
      </c>
      <c r="L423" s="36" t="s">
        <v>65</v>
      </c>
      <c r="M423" s="29"/>
      <c r="N423" s="29"/>
      <c r="O423" s="36"/>
    </row>
    <row r="424" spans="1:15">
      <c r="A424" s="29"/>
      <c r="B424" s="38" t="s">
        <v>803</v>
      </c>
      <c r="C424" s="38">
        <v>2003</v>
      </c>
      <c r="D424" s="29" t="s">
        <v>1169</v>
      </c>
      <c r="E424" s="39" t="s">
        <v>1170</v>
      </c>
      <c r="F424" s="40">
        <v>9780822386704</v>
      </c>
      <c r="G424" s="40" t="s">
        <v>1171</v>
      </c>
      <c r="H424" s="41" t="str">
        <f>HYPERLINK("http://dx.doi.org/10.1215/9780822386704","http://dx.doi.org/10.1215/9780822386704")</f>
        <v>http://dx.doi.org/10.1215/9780822386704</v>
      </c>
      <c r="I424" s="20" t="s">
        <v>19</v>
      </c>
      <c r="J424" s="36" t="s">
        <v>20</v>
      </c>
      <c r="K424" s="36" t="s">
        <v>492</v>
      </c>
      <c r="L424" s="36" t="s">
        <v>353</v>
      </c>
      <c r="M424" s="29"/>
      <c r="N424" s="29"/>
      <c r="O424" s="36"/>
    </row>
    <row r="425" spans="1:15">
      <c r="A425" s="29"/>
      <c r="B425" s="38" t="s">
        <v>803</v>
      </c>
      <c r="C425" s="38">
        <v>2003</v>
      </c>
      <c r="D425" s="29" t="s">
        <v>1172</v>
      </c>
      <c r="E425" s="39" t="s">
        <v>1173</v>
      </c>
      <c r="F425" s="40">
        <v>9780822388449</v>
      </c>
      <c r="G425" s="40" t="s">
        <v>1174</v>
      </c>
      <c r="H425" s="41" t="str">
        <f>HYPERLINK("http://dx.doi.org/10.1215/9780822388449","http://dx.doi.org/10.1215/9780822388449")</f>
        <v>http://dx.doi.org/10.1215/9780822388449</v>
      </c>
      <c r="I425" s="20" t="s">
        <v>19</v>
      </c>
      <c r="J425" s="36" t="s">
        <v>20</v>
      </c>
      <c r="K425" s="36" t="s">
        <v>66</v>
      </c>
      <c r="L425" s="36" t="s">
        <v>142</v>
      </c>
      <c r="M425" s="29"/>
      <c r="N425" s="29"/>
      <c r="O425" s="36"/>
    </row>
    <row r="426" spans="1:15">
      <c r="A426" s="29"/>
      <c r="B426" s="38" t="s">
        <v>803</v>
      </c>
      <c r="C426" s="38">
        <v>2003</v>
      </c>
      <c r="D426" s="29" t="s">
        <v>1175</v>
      </c>
      <c r="E426" s="39" t="s">
        <v>1176</v>
      </c>
      <c r="F426" s="40">
        <v>9780822384991</v>
      </c>
      <c r="G426" s="40" t="s">
        <v>1177</v>
      </c>
      <c r="H426" s="41" t="str">
        <f>HYPERLINK("http://dx.doi.org/10.1215/9780822384991","http://dx.doi.org/10.1215/9780822384991")</f>
        <v>http://dx.doi.org/10.1215/9780822384991</v>
      </c>
      <c r="I426" s="20" t="s">
        <v>19</v>
      </c>
      <c r="J426" s="36" t="s">
        <v>104</v>
      </c>
      <c r="K426" s="36" t="s">
        <v>20</v>
      </c>
      <c r="L426" s="36" t="s">
        <v>1055</v>
      </c>
      <c r="M426" s="29"/>
      <c r="N426" s="29"/>
      <c r="O426" s="36"/>
    </row>
    <row r="427" spans="1:15">
      <c r="A427" s="29"/>
      <c r="B427" s="38" t="s">
        <v>803</v>
      </c>
      <c r="C427" s="38">
        <v>2003</v>
      </c>
      <c r="D427" s="29" t="s">
        <v>1052</v>
      </c>
      <c r="E427" s="39" t="s">
        <v>1178</v>
      </c>
      <c r="F427" s="40">
        <v>9780822384984</v>
      </c>
      <c r="G427" s="40" t="s">
        <v>1179</v>
      </c>
      <c r="H427" s="41" t="str">
        <f>HYPERLINK("http://dx.doi.org/10.1215/9780822384984","http://dx.doi.org/10.1215/9780822384984")</f>
        <v>http://dx.doi.org/10.1215/9780822384984</v>
      </c>
      <c r="I427" s="20" t="s">
        <v>19</v>
      </c>
      <c r="J427" s="36" t="s">
        <v>104</v>
      </c>
      <c r="K427" s="36" t="s">
        <v>1055</v>
      </c>
      <c r="L427" s="36" t="s">
        <v>20</v>
      </c>
      <c r="M427" s="29"/>
      <c r="N427" s="29"/>
      <c r="O427" s="36"/>
    </row>
    <row r="428" spans="1:15">
      <c r="A428" s="29"/>
      <c r="B428" s="38" t="s">
        <v>803</v>
      </c>
      <c r="C428" s="38">
        <v>2003</v>
      </c>
      <c r="D428" s="29" t="s">
        <v>1180</v>
      </c>
      <c r="E428" s="39" t="s">
        <v>1181</v>
      </c>
      <c r="F428" s="40">
        <v>9780822385349</v>
      </c>
      <c r="G428" s="40" t="s">
        <v>1182</v>
      </c>
      <c r="H428" s="41" t="str">
        <f>HYPERLINK("http://dx.doi.org/10.1215/9780822385349","http://dx.doi.org/10.1215/9780822385349")</f>
        <v>http://dx.doi.org/10.1215/9780822385349</v>
      </c>
      <c r="I428" s="20" t="s">
        <v>19</v>
      </c>
      <c r="J428" s="36" t="s">
        <v>104</v>
      </c>
      <c r="K428" s="36" t="s">
        <v>1055</v>
      </c>
      <c r="L428" s="36" t="s">
        <v>20</v>
      </c>
      <c r="M428" s="29"/>
      <c r="N428" s="29"/>
      <c r="O428" s="36"/>
    </row>
    <row r="429" spans="1:15">
      <c r="A429" s="29"/>
      <c r="B429" s="38" t="s">
        <v>803</v>
      </c>
      <c r="C429" s="38">
        <v>2003</v>
      </c>
      <c r="D429" s="29" t="s">
        <v>1183</v>
      </c>
      <c r="E429" s="39" t="s">
        <v>1184</v>
      </c>
      <c r="F429" s="40">
        <v>9780822385226</v>
      </c>
      <c r="G429" s="40" t="s">
        <v>1185</v>
      </c>
      <c r="H429" s="41" t="str">
        <f>HYPERLINK("http://dx.doi.org/10.1215/9780822385226","http://dx.doi.org/10.1215/9780822385226")</f>
        <v>http://dx.doi.org/10.1215/9780822385226</v>
      </c>
      <c r="I429" s="20" t="s">
        <v>19</v>
      </c>
      <c r="J429" s="36" t="s">
        <v>56</v>
      </c>
      <c r="K429" s="36" t="s">
        <v>20</v>
      </c>
      <c r="L429" s="36" t="s">
        <v>111</v>
      </c>
      <c r="M429" s="29"/>
      <c r="N429" s="29"/>
      <c r="O429" s="36"/>
    </row>
    <row r="430" spans="1:15">
      <c r="A430" s="29"/>
      <c r="B430" s="38" t="s">
        <v>803</v>
      </c>
      <c r="C430" s="38">
        <v>2003</v>
      </c>
      <c r="D430" s="29" t="s">
        <v>1186</v>
      </c>
      <c r="E430" s="39" t="s">
        <v>1187</v>
      </c>
      <c r="F430" s="40">
        <v>9780822384472</v>
      </c>
      <c r="G430" s="40" t="s">
        <v>1188</v>
      </c>
      <c r="H430" s="41" t="str">
        <f>HYPERLINK("http://dx.doi.org/10.1215/9780822384472","http://dx.doi.org/10.1215/9780822384472")</f>
        <v>http://dx.doi.org/10.1215/9780822384472</v>
      </c>
      <c r="I430" s="20" t="s">
        <v>19</v>
      </c>
      <c r="J430" s="36" t="s">
        <v>20</v>
      </c>
      <c r="K430" s="36" t="s">
        <v>367</v>
      </c>
      <c r="L430" s="36"/>
      <c r="M430" s="29"/>
      <c r="N430" s="29"/>
      <c r="O430" s="36"/>
    </row>
    <row r="431" spans="1:15">
      <c r="A431" s="29"/>
      <c r="B431" s="38" t="s">
        <v>803</v>
      </c>
      <c r="C431" s="38">
        <v>2003</v>
      </c>
      <c r="D431" s="29" t="s">
        <v>935</v>
      </c>
      <c r="E431" s="39" t="s">
        <v>1189</v>
      </c>
      <c r="F431" s="40">
        <v>9780822385165</v>
      </c>
      <c r="G431" s="40" t="s">
        <v>1190</v>
      </c>
      <c r="H431" s="41" t="str">
        <f>HYPERLINK("http://dx.doi.org/10.1215/9780822385165","http://dx.doi.org/10.1215/9780822385165")</f>
        <v>http://dx.doi.org/10.1215/9780822385165</v>
      </c>
      <c r="I431" s="20" t="s">
        <v>19</v>
      </c>
      <c r="J431" s="36" t="s">
        <v>27</v>
      </c>
      <c r="K431" s="36" t="s">
        <v>938</v>
      </c>
      <c r="L431" s="36" t="s">
        <v>35</v>
      </c>
      <c r="M431" s="29"/>
      <c r="N431" s="29"/>
      <c r="O431" s="36"/>
    </row>
    <row r="432" spans="1:15">
      <c r="A432" s="29"/>
      <c r="B432" s="38" t="s">
        <v>803</v>
      </c>
      <c r="C432" s="38">
        <v>2003</v>
      </c>
      <c r="D432" s="29" t="s">
        <v>1191</v>
      </c>
      <c r="E432" s="39" t="s">
        <v>1192</v>
      </c>
      <c r="F432" s="40">
        <v>9780822384762</v>
      </c>
      <c r="G432" s="40" t="s">
        <v>1193</v>
      </c>
      <c r="H432" s="41" t="str">
        <f>HYPERLINK("http://dx.doi.org/10.1215/9780822384762","http://dx.doi.org/10.1215/9780822384762")</f>
        <v>http://dx.doi.org/10.1215/9780822384762</v>
      </c>
      <c r="I432" s="20" t="s">
        <v>19</v>
      </c>
      <c r="J432" s="36" t="s">
        <v>20</v>
      </c>
      <c r="K432" s="36" t="s">
        <v>168</v>
      </c>
      <c r="L432" s="36" t="s">
        <v>146</v>
      </c>
      <c r="M432" s="29"/>
      <c r="N432" s="29"/>
      <c r="O432" s="36"/>
    </row>
    <row r="433" spans="1:15">
      <c r="A433" s="29"/>
      <c r="B433" s="38" t="s">
        <v>803</v>
      </c>
      <c r="C433" s="38">
        <v>2003</v>
      </c>
      <c r="D433" s="29" t="s">
        <v>1194</v>
      </c>
      <c r="E433" s="39" t="s">
        <v>1195</v>
      </c>
      <c r="F433" s="40">
        <v>9780822384830</v>
      </c>
      <c r="G433" s="40" t="s">
        <v>1196</v>
      </c>
      <c r="H433" s="41" t="str">
        <f>HYPERLINK("http://dx.doi.org/10.1215/9780822384830","http://dx.doi.org/10.1215/9780822384830")</f>
        <v>http://dx.doi.org/10.1215/9780822384830</v>
      </c>
      <c r="I433" s="20" t="s">
        <v>19</v>
      </c>
      <c r="J433" s="36" t="s">
        <v>192</v>
      </c>
      <c r="K433" s="36" t="s">
        <v>20</v>
      </c>
      <c r="L433" s="36" t="s">
        <v>65</v>
      </c>
      <c r="M433" s="29"/>
      <c r="N433" s="29"/>
      <c r="O433" s="36"/>
    </row>
    <row r="434" spans="1:15">
      <c r="A434" s="29"/>
      <c r="B434" s="38" t="s">
        <v>803</v>
      </c>
      <c r="C434" s="38">
        <v>2003</v>
      </c>
      <c r="D434" s="29" t="s">
        <v>1197</v>
      </c>
      <c r="E434" s="39" t="s">
        <v>1198</v>
      </c>
      <c r="F434" s="40">
        <v>9780822384786</v>
      </c>
      <c r="G434" s="40" t="s">
        <v>1199</v>
      </c>
      <c r="H434" s="41" t="str">
        <f>HYPERLINK("http://dx.doi.org/10.1215/9780822384786","http://dx.doi.org/10.1215/9780822384786")</f>
        <v>http://dx.doi.org/10.1215/9780822384786</v>
      </c>
      <c r="I434" s="20" t="s">
        <v>19</v>
      </c>
      <c r="J434" s="36" t="s">
        <v>27</v>
      </c>
      <c r="K434" s="36" t="s">
        <v>35</v>
      </c>
      <c r="L434" s="36" t="s">
        <v>26</v>
      </c>
      <c r="M434" s="29"/>
      <c r="N434" s="29"/>
      <c r="O434" s="36"/>
    </row>
    <row r="435" spans="1:15">
      <c r="A435" s="29"/>
      <c r="B435" s="38" t="s">
        <v>803</v>
      </c>
      <c r="C435" s="38">
        <v>2003</v>
      </c>
      <c r="D435" s="29" t="s">
        <v>1200</v>
      </c>
      <c r="E435" s="39" t="s">
        <v>1201</v>
      </c>
      <c r="F435" s="40">
        <v>9780822384373</v>
      </c>
      <c r="G435" s="40" t="s">
        <v>1202</v>
      </c>
      <c r="H435" s="41" t="str">
        <f>HYPERLINK("http://dx.doi.org/10.1215/9780822384373","http://dx.doi.org/10.1215/9780822384373")</f>
        <v>http://dx.doi.org/10.1215/9780822384373</v>
      </c>
      <c r="I435" s="20" t="s">
        <v>19</v>
      </c>
      <c r="J435" s="36" t="s">
        <v>167</v>
      </c>
      <c r="K435" s="36" t="s">
        <v>20</v>
      </c>
      <c r="L435" s="36" t="s">
        <v>153</v>
      </c>
      <c r="M435" s="29"/>
      <c r="N435" s="29"/>
      <c r="O435" s="36"/>
    </row>
    <row r="436" spans="1:15">
      <c r="A436" s="29"/>
      <c r="B436" s="38" t="s">
        <v>803</v>
      </c>
      <c r="C436" s="38">
        <v>2003</v>
      </c>
      <c r="D436" s="29" t="s">
        <v>1203</v>
      </c>
      <c r="E436" s="39" t="s">
        <v>1204</v>
      </c>
      <c r="F436" s="40">
        <v>9780822384847</v>
      </c>
      <c r="G436" s="40" t="s">
        <v>1205</v>
      </c>
      <c r="H436" s="41" t="str">
        <f>HYPERLINK("http://dx.doi.org/10.1215/9780822384847","http://dx.doi.org/10.1215/9780822384847")</f>
        <v>http://dx.doi.org/10.1215/9780822384847</v>
      </c>
      <c r="I436" s="20" t="s">
        <v>19</v>
      </c>
      <c r="J436" s="36" t="s">
        <v>86</v>
      </c>
      <c r="K436" s="36" t="s">
        <v>160</v>
      </c>
      <c r="L436" s="36" t="s">
        <v>20</v>
      </c>
      <c r="M436" s="29"/>
      <c r="N436" s="29"/>
      <c r="O436" s="36"/>
    </row>
    <row r="437" spans="1:15">
      <c r="A437" s="29"/>
      <c r="B437" s="38" t="s">
        <v>803</v>
      </c>
      <c r="C437" s="38">
        <v>2003</v>
      </c>
      <c r="D437" s="29" t="s">
        <v>1206</v>
      </c>
      <c r="E437" s="39" t="s">
        <v>1207</v>
      </c>
      <c r="F437" s="40">
        <v>9780822384489</v>
      </c>
      <c r="G437" s="40" t="s">
        <v>1208</v>
      </c>
      <c r="H437" s="41" t="str">
        <f>HYPERLINK("http://dx.doi.org/10.1215/9780822384489","http://dx.doi.org/10.1215/9780822384489")</f>
        <v>http://dx.doi.org/10.1215/9780822384489</v>
      </c>
      <c r="I437" s="20" t="s">
        <v>19</v>
      </c>
      <c r="J437" s="36" t="s">
        <v>56</v>
      </c>
      <c r="K437" s="36" t="s">
        <v>20</v>
      </c>
      <c r="L437" s="36" t="s">
        <v>55</v>
      </c>
      <c r="M437" s="29"/>
      <c r="N437" s="29"/>
      <c r="O437" s="36"/>
    </row>
    <row r="438" spans="1:15">
      <c r="A438" s="29"/>
      <c r="B438" s="38" t="s">
        <v>803</v>
      </c>
      <c r="C438" s="38">
        <v>2003</v>
      </c>
      <c r="D438" s="29" t="s">
        <v>1209</v>
      </c>
      <c r="E438" s="39" t="s">
        <v>1210</v>
      </c>
      <c r="F438" s="40">
        <v>9780822384809</v>
      </c>
      <c r="G438" s="40" t="s">
        <v>1211</v>
      </c>
      <c r="H438" s="41" t="str">
        <f>HYPERLINK("http://dx.doi.org/10.1215/9780822384809","http://dx.doi.org/10.1215/9780822384809")</f>
        <v>http://dx.doi.org/10.1215/9780822384809</v>
      </c>
      <c r="I438" s="20" t="s">
        <v>19</v>
      </c>
      <c r="J438" s="36" t="s">
        <v>168</v>
      </c>
      <c r="K438" s="36" t="s">
        <v>20</v>
      </c>
      <c r="L438" s="36" t="s">
        <v>21</v>
      </c>
      <c r="M438" s="29"/>
      <c r="N438" s="29"/>
      <c r="O438" s="36"/>
    </row>
    <row r="439" spans="1:15">
      <c r="A439" s="29"/>
      <c r="B439" s="38" t="s">
        <v>803</v>
      </c>
      <c r="C439" s="38">
        <v>2002</v>
      </c>
      <c r="D439" s="29" t="s">
        <v>1212</v>
      </c>
      <c r="E439" s="39" t="s">
        <v>1213</v>
      </c>
      <c r="F439" s="40">
        <v>9780822383840</v>
      </c>
      <c r="G439" s="40" t="s">
        <v>1214</v>
      </c>
      <c r="H439" s="41" t="str">
        <f>HYPERLINK("http://dx.doi.org/10.1215/9780822383840","http://dx.doi.org/10.1215/9780822383840")</f>
        <v>http://dx.doi.org/10.1215/9780822383840</v>
      </c>
      <c r="I439" s="20" t="s">
        <v>19</v>
      </c>
      <c r="J439" s="36" t="s">
        <v>167</v>
      </c>
      <c r="K439" s="36" t="s">
        <v>20</v>
      </c>
      <c r="L439" s="36"/>
      <c r="M439" s="29"/>
      <c r="N439" s="29"/>
      <c r="O439" s="36"/>
    </row>
    <row r="440" spans="1:15">
      <c r="A440" s="29"/>
      <c r="B440" s="38" t="s">
        <v>803</v>
      </c>
      <c r="C440" s="38">
        <v>2002</v>
      </c>
      <c r="D440" s="29" t="s">
        <v>531</v>
      </c>
      <c r="E440" s="39" t="s">
        <v>1215</v>
      </c>
      <c r="F440" s="40">
        <v>9780822384021</v>
      </c>
      <c r="G440" s="40">
        <v>9780822330387</v>
      </c>
      <c r="H440" s="41" t="str">
        <f>HYPERLINK("http://dx.doi.org/10.1215/9780822384021","http://dx.doi.org/10.1215/9780822384021")</f>
        <v>http://dx.doi.org/10.1215/9780822384021</v>
      </c>
      <c r="I440" s="20" t="s">
        <v>19</v>
      </c>
      <c r="J440" s="36" t="s">
        <v>20</v>
      </c>
      <c r="K440" s="36" t="s">
        <v>492</v>
      </c>
      <c r="L440" s="36" t="s">
        <v>26</v>
      </c>
      <c r="M440" s="29" t="s">
        <v>819</v>
      </c>
      <c r="N440" s="29"/>
      <c r="O440" s="36"/>
    </row>
    <row r="441" spans="1:15">
      <c r="A441" s="29"/>
      <c r="B441" s="38" t="s">
        <v>803</v>
      </c>
      <c r="C441" s="38">
        <v>2002</v>
      </c>
      <c r="D441" s="29" t="s">
        <v>1216</v>
      </c>
      <c r="E441" s="39" t="s">
        <v>1217</v>
      </c>
      <c r="F441" s="40">
        <v>9780822383888</v>
      </c>
      <c r="G441" s="40" t="s">
        <v>1218</v>
      </c>
      <c r="H441" s="41" t="str">
        <f>HYPERLINK("http://dx.doi.org/10.1215/9780822383888","http://dx.doi.org/10.1215/9780822383888")</f>
        <v>http://dx.doi.org/10.1215/9780822383888</v>
      </c>
      <c r="I441" s="20" t="s">
        <v>19</v>
      </c>
      <c r="J441" s="36" t="s">
        <v>44</v>
      </c>
      <c r="K441" s="36" t="s">
        <v>288</v>
      </c>
      <c r="L441" s="36" t="s">
        <v>20</v>
      </c>
      <c r="M441" s="29"/>
      <c r="N441" s="29"/>
      <c r="O441" s="36"/>
    </row>
    <row r="442" spans="1:15">
      <c r="A442" s="29"/>
      <c r="B442" s="38" t="s">
        <v>803</v>
      </c>
      <c r="C442" s="38">
        <v>2002</v>
      </c>
      <c r="D442" s="29" t="s">
        <v>1219</v>
      </c>
      <c r="E442" s="39" t="s">
        <v>1220</v>
      </c>
      <c r="F442" s="40">
        <v>9780822383512</v>
      </c>
      <c r="G442" s="40" t="s">
        <v>1221</v>
      </c>
      <c r="H442" s="41" t="str">
        <f>HYPERLINK("http://dx.doi.org/10.1215/9780822383512","http://dx.doi.org/10.1215/9780822383512")</f>
        <v>http://dx.doi.org/10.1215/9780822383512</v>
      </c>
      <c r="I442" s="20" t="s">
        <v>19</v>
      </c>
      <c r="J442" s="36" t="s">
        <v>31</v>
      </c>
      <c r="K442" s="36" t="s">
        <v>20</v>
      </c>
      <c r="L442" s="36" t="s">
        <v>48</v>
      </c>
      <c r="M442" s="29"/>
      <c r="N442" s="36"/>
      <c r="O442" s="36"/>
    </row>
    <row r="443" spans="1:15">
      <c r="A443" s="29"/>
      <c r="B443" s="38" t="s">
        <v>803</v>
      </c>
      <c r="C443" s="38">
        <v>2002</v>
      </c>
      <c r="D443" s="29" t="s">
        <v>1222</v>
      </c>
      <c r="E443" s="39" t="s">
        <v>1223</v>
      </c>
      <c r="F443" s="40">
        <v>9780822383796</v>
      </c>
      <c r="G443" s="40" t="s">
        <v>1224</v>
      </c>
      <c r="H443" s="41" t="str">
        <f>HYPERLINK("http://dx.doi.org/10.1215/9780822383796","http://dx.doi.org/10.1215/9780822383796")</f>
        <v>http://dx.doi.org/10.1215/9780822383796</v>
      </c>
      <c r="I443" s="20" t="s">
        <v>19</v>
      </c>
      <c r="J443" s="36" t="s">
        <v>44</v>
      </c>
      <c r="K443" s="36" t="s">
        <v>20</v>
      </c>
      <c r="L443" s="36" t="s">
        <v>48</v>
      </c>
      <c r="M443" s="29"/>
      <c r="N443" s="36"/>
      <c r="O443" s="36"/>
    </row>
    <row r="444" spans="1:15">
      <c r="A444" s="29"/>
      <c r="B444" s="38" t="s">
        <v>803</v>
      </c>
      <c r="C444" s="38">
        <v>2002</v>
      </c>
      <c r="D444" s="29" t="s">
        <v>1225</v>
      </c>
      <c r="E444" s="39" t="s">
        <v>1226</v>
      </c>
      <c r="F444" s="40">
        <v>9780822383581</v>
      </c>
      <c r="G444" s="40" t="s">
        <v>1227</v>
      </c>
      <c r="H444" s="41" t="str">
        <f>HYPERLINK("http://dx.doi.org/10.1215/9780822383581","http://dx.doi.org/10.1215/9780822383581")</f>
        <v>http://dx.doi.org/10.1215/9780822383581</v>
      </c>
      <c r="I444" s="20" t="s">
        <v>19</v>
      </c>
      <c r="J444" s="36" t="s">
        <v>20</v>
      </c>
      <c r="K444" s="36" t="s">
        <v>412</v>
      </c>
      <c r="L444" s="36" t="s">
        <v>48</v>
      </c>
      <c r="M444" s="29"/>
      <c r="N444" s="29"/>
      <c r="O444" s="36"/>
    </row>
    <row r="445" spans="1:15">
      <c r="A445" s="29"/>
      <c r="B445" s="38" t="s">
        <v>803</v>
      </c>
      <c r="C445" s="38">
        <v>2002</v>
      </c>
      <c r="D445" s="29" t="s">
        <v>1228</v>
      </c>
      <c r="E445" s="39" t="s">
        <v>1229</v>
      </c>
      <c r="F445" s="40">
        <v>9780822383864</v>
      </c>
      <c r="G445" s="40" t="s">
        <v>1230</v>
      </c>
      <c r="H445" s="41" t="str">
        <f>HYPERLINK("http://dx.doi.org/10.1215/9780822383864","http://dx.doi.org/10.1215/9780822383864")</f>
        <v>http://dx.doi.org/10.1215/9780822383864</v>
      </c>
      <c r="I445" s="20" t="s">
        <v>19</v>
      </c>
      <c r="J445" s="36" t="s">
        <v>246</v>
      </c>
      <c r="K445" s="36" t="s">
        <v>48</v>
      </c>
      <c r="L445" s="36" t="s">
        <v>20</v>
      </c>
      <c r="M445" s="29"/>
      <c r="N445" s="29"/>
      <c r="O445" s="36"/>
    </row>
    <row r="446" spans="1:15">
      <c r="A446" s="29"/>
      <c r="B446" s="38" t="s">
        <v>803</v>
      </c>
      <c r="C446" s="38">
        <v>2002</v>
      </c>
      <c r="D446" s="29" t="s">
        <v>1231</v>
      </c>
      <c r="E446" s="39" t="s">
        <v>1232</v>
      </c>
      <c r="F446" s="40">
        <v>9780822384649</v>
      </c>
      <c r="G446" s="40" t="s">
        <v>1233</v>
      </c>
      <c r="H446" s="41" t="str">
        <f>HYPERLINK("http://dx.doi.org/10.1215/9780822384649","http://dx.doi.org/10.1215/9780822384649")</f>
        <v>http://dx.doi.org/10.1215/9780822384649</v>
      </c>
      <c r="I446" s="20" t="s">
        <v>19</v>
      </c>
      <c r="J446" s="36" t="s">
        <v>20</v>
      </c>
      <c r="K446" s="36" t="s">
        <v>65</v>
      </c>
      <c r="L446" s="36" t="s">
        <v>160</v>
      </c>
      <c r="M446" s="29"/>
      <c r="N446" s="29"/>
      <c r="O446" s="36"/>
    </row>
    <row r="447" spans="1:15">
      <c r="A447" s="29"/>
      <c r="B447" s="38" t="s">
        <v>803</v>
      </c>
      <c r="C447" s="38">
        <v>2002</v>
      </c>
      <c r="D447" s="29" t="s">
        <v>1234</v>
      </c>
      <c r="E447" s="39" t="s">
        <v>1235</v>
      </c>
      <c r="F447" s="40">
        <v>9780822383895</v>
      </c>
      <c r="G447" s="40" t="s">
        <v>1236</v>
      </c>
      <c r="H447" s="41" t="str">
        <f>HYPERLINK("http://dx.doi.org/10.1215/9780822383895","http://dx.doi.org/10.1215/9780822383895")</f>
        <v>http://dx.doi.org/10.1215/9780822383895</v>
      </c>
      <c r="I447" s="20" t="s">
        <v>19</v>
      </c>
      <c r="J447" s="36" t="s">
        <v>20</v>
      </c>
      <c r="K447" s="36" t="s">
        <v>26</v>
      </c>
      <c r="L447" s="36" t="s">
        <v>111</v>
      </c>
      <c r="M447" s="29"/>
      <c r="N447" s="29"/>
      <c r="O447" s="36"/>
    </row>
    <row r="448" spans="1:15">
      <c r="A448" s="29"/>
      <c r="B448" s="38" t="s">
        <v>803</v>
      </c>
      <c r="C448" s="38">
        <v>2002</v>
      </c>
      <c r="D448" s="29" t="s">
        <v>1237</v>
      </c>
      <c r="E448" s="39" t="s">
        <v>1238</v>
      </c>
      <c r="F448" s="40">
        <v>9780822383611</v>
      </c>
      <c r="G448" s="40" t="s">
        <v>1239</v>
      </c>
      <c r="H448" s="41" t="str">
        <f>HYPERLINK("http://dx.doi.org/10.1215/9780822383611","http://dx.doi.org/10.1215/9780822383611")</f>
        <v>http://dx.doi.org/10.1215/9780822383611</v>
      </c>
      <c r="I448" s="20" t="s">
        <v>19</v>
      </c>
      <c r="J448" s="36" t="s">
        <v>44</v>
      </c>
      <c r="K448" s="36" t="s">
        <v>27</v>
      </c>
      <c r="L448" s="36" t="s">
        <v>104</v>
      </c>
      <c r="M448" s="29"/>
      <c r="N448" s="29"/>
      <c r="O448" s="36"/>
    </row>
    <row r="449" spans="1:15">
      <c r="A449" s="29"/>
      <c r="B449" s="38" t="s">
        <v>803</v>
      </c>
      <c r="C449" s="38">
        <v>2002</v>
      </c>
      <c r="D449" s="29" t="s">
        <v>1240</v>
      </c>
      <c r="E449" s="39" t="s">
        <v>1241</v>
      </c>
      <c r="F449" s="40">
        <v>9780822383994</v>
      </c>
      <c r="G449" s="40" t="s">
        <v>1242</v>
      </c>
      <c r="H449" s="41" t="str">
        <f>HYPERLINK("http://dx.doi.org/10.1215/9780822383994","http://dx.doi.org/10.1215/9780822383994")</f>
        <v>http://dx.doi.org/10.1215/9780822383994</v>
      </c>
      <c r="I449" s="20" t="s">
        <v>19</v>
      </c>
      <c r="J449" s="36" t="s">
        <v>20</v>
      </c>
      <c r="K449" s="36" t="s">
        <v>56</v>
      </c>
      <c r="L449" s="36" t="s">
        <v>21</v>
      </c>
      <c r="M449" s="29"/>
      <c r="N449" s="29"/>
      <c r="O449" s="36"/>
    </row>
    <row r="450" spans="1:15">
      <c r="A450" s="29"/>
      <c r="B450" s="38" t="s">
        <v>803</v>
      </c>
      <c r="C450" s="38">
        <v>2002</v>
      </c>
      <c r="D450" s="29" t="s">
        <v>351</v>
      </c>
      <c r="E450" s="39" t="s">
        <v>1243</v>
      </c>
      <c r="F450" s="40">
        <v>9780822383413</v>
      </c>
      <c r="G450" s="40" t="s">
        <v>1244</v>
      </c>
      <c r="H450" s="41" t="str">
        <f>HYPERLINK("http://dx.doi.org/10.1215/9780822383413","http://dx.doi.org/10.1215/9780822383413")</f>
        <v>http://dx.doi.org/10.1215/9780822383413</v>
      </c>
      <c r="I450" s="20" t="s">
        <v>19</v>
      </c>
      <c r="J450" s="36" t="s">
        <v>175</v>
      </c>
      <c r="K450" s="36" t="s">
        <v>27</v>
      </c>
      <c r="L450" s="36" t="s">
        <v>353</v>
      </c>
      <c r="M450" s="29"/>
      <c r="N450" s="29"/>
      <c r="O450" s="36"/>
    </row>
    <row r="451" spans="1:15">
      <c r="A451" s="29"/>
      <c r="B451" s="38" t="s">
        <v>803</v>
      </c>
      <c r="C451" s="38">
        <v>2002</v>
      </c>
      <c r="D451" s="29" t="s">
        <v>1245</v>
      </c>
      <c r="E451" s="39" t="s">
        <v>1246</v>
      </c>
      <c r="F451" s="40">
        <v>9780822383871</v>
      </c>
      <c r="G451" s="40" t="s">
        <v>1247</v>
      </c>
      <c r="H451" s="41" t="str">
        <f>HYPERLINK("http://dx.doi.org/10.1215/9780822383871","http://dx.doi.org/10.1215/9780822383871")</f>
        <v>http://dx.doi.org/10.1215/9780822383871</v>
      </c>
      <c r="I451" s="20" t="s">
        <v>19</v>
      </c>
      <c r="J451" s="36" t="s">
        <v>74</v>
      </c>
      <c r="K451" s="36" t="s">
        <v>95</v>
      </c>
      <c r="L451" s="36" t="s">
        <v>20</v>
      </c>
      <c r="M451" s="29"/>
      <c r="N451" s="29"/>
      <c r="O451" s="36"/>
    </row>
    <row r="452" spans="1:15">
      <c r="A452" s="29"/>
      <c r="B452" s="38" t="s">
        <v>803</v>
      </c>
      <c r="C452" s="38">
        <v>2002</v>
      </c>
      <c r="D452" s="29" t="s">
        <v>1248</v>
      </c>
      <c r="E452" s="39" t="s">
        <v>1249</v>
      </c>
      <c r="F452" s="40">
        <v>9780822383406</v>
      </c>
      <c r="G452" s="40" t="s">
        <v>1250</v>
      </c>
      <c r="H452" s="41" t="str">
        <f>HYPERLINK("http://dx.doi.org/10.1215/9780822383406","http://dx.doi.org/10.1215/9780822383406")</f>
        <v>http://dx.doi.org/10.1215/9780822383406</v>
      </c>
      <c r="I452" s="20" t="s">
        <v>19</v>
      </c>
      <c r="J452" s="36" t="s">
        <v>43</v>
      </c>
      <c r="K452" s="36" t="s">
        <v>48</v>
      </c>
      <c r="L452" s="36" t="s">
        <v>27</v>
      </c>
      <c r="M452" s="29"/>
      <c r="N452" s="29"/>
      <c r="O452" s="36"/>
    </row>
    <row r="453" spans="1:15">
      <c r="A453" s="29"/>
      <c r="B453" s="38" t="s">
        <v>803</v>
      </c>
      <c r="C453" s="38">
        <v>2002</v>
      </c>
      <c r="D453" s="29" t="s">
        <v>1251</v>
      </c>
      <c r="E453" s="39" t="s">
        <v>1252</v>
      </c>
      <c r="F453" s="40">
        <v>9780822383437</v>
      </c>
      <c r="G453" s="40" t="s">
        <v>1253</v>
      </c>
      <c r="H453" s="41" t="str">
        <f>HYPERLINK("http://dx.doi.org/10.1215/9780822383437","http://dx.doi.org/10.1215/9780822383437")</f>
        <v>http://dx.doi.org/10.1215/9780822383437</v>
      </c>
      <c r="I453" s="20" t="s">
        <v>19</v>
      </c>
      <c r="J453" s="36" t="s">
        <v>104</v>
      </c>
      <c r="K453" s="36" t="s">
        <v>48</v>
      </c>
      <c r="L453" s="36" t="s">
        <v>20</v>
      </c>
      <c r="M453" s="29"/>
      <c r="N453" s="29"/>
      <c r="O453" s="36"/>
    </row>
    <row r="454" spans="1:15">
      <c r="A454" s="29"/>
      <c r="B454" s="38" t="s">
        <v>803</v>
      </c>
      <c r="C454" s="38">
        <v>2002</v>
      </c>
      <c r="D454" s="29" t="s">
        <v>1254</v>
      </c>
      <c r="E454" s="39" t="s">
        <v>1255</v>
      </c>
      <c r="F454" s="40">
        <v>9780822383444</v>
      </c>
      <c r="G454" s="40" t="s">
        <v>1256</v>
      </c>
      <c r="H454" s="41" t="str">
        <f>HYPERLINK("http://dx.doi.org/10.1215/9780822383444","http://dx.doi.org/10.1215/9780822383444")</f>
        <v>http://dx.doi.org/10.1215/9780822383444</v>
      </c>
      <c r="I454" s="20" t="s">
        <v>19</v>
      </c>
      <c r="J454" s="36" t="s">
        <v>168</v>
      </c>
      <c r="K454" s="36" t="s">
        <v>20</v>
      </c>
      <c r="L454" s="36" t="s">
        <v>1071</v>
      </c>
      <c r="M454" s="29"/>
      <c r="N454" s="29"/>
      <c r="O454" s="36"/>
    </row>
    <row r="455" spans="1:15">
      <c r="A455" s="29"/>
      <c r="B455" s="38" t="s">
        <v>803</v>
      </c>
      <c r="C455" s="38">
        <v>2002</v>
      </c>
      <c r="D455" s="29" t="s">
        <v>1257</v>
      </c>
      <c r="E455" s="39" t="s">
        <v>1258</v>
      </c>
      <c r="F455" s="40">
        <v>9780822383857</v>
      </c>
      <c r="G455" s="40" t="s">
        <v>1259</v>
      </c>
      <c r="H455" s="41" t="str">
        <f>HYPERLINK("http://dx.doi.org/10.1215/9780822383857","http://dx.doi.org/10.1215/9780822383857")</f>
        <v>http://dx.doi.org/10.1215/9780822383857</v>
      </c>
      <c r="I455" s="20" t="s">
        <v>19</v>
      </c>
      <c r="J455" s="36" t="s">
        <v>65</v>
      </c>
      <c r="K455" s="36" t="s">
        <v>20</v>
      </c>
      <c r="L455" s="36" t="s">
        <v>138</v>
      </c>
      <c r="M455" s="29"/>
      <c r="N455" s="29"/>
      <c r="O455" s="36"/>
    </row>
    <row r="456" spans="1:15">
      <c r="A456" s="29"/>
      <c r="B456" s="38" t="s">
        <v>803</v>
      </c>
      <c r="C456" s="38">
        <v>2002</v>
      </c>
      <c r="D456" s="29" t="s">
        <v>359</v>
      </c>
      <c r="E456" s="39" t="s">
        <v>1260</v>
      </c>
      <c r="F456" s="40">
        <v>9780822383789</v>
      </c>
      <c r="G456" s="40" t="s">
        <v>1261</v>
      </c>
      <c r="H456" s="41" t="str">
        <f>HYPERLINK("http://dx.doi.org/10.1215/9780822383789","http://dx.doi.org/10.1215/9780822383789")</f>
        <v>http://dx.doi.org/10.1215/9780822383789</v>
      </c>
      <c r="I456" s="20" t="s">
        <v>19</v>
      </c>
      <c r="J456" s="36" t="s">
        <v>66</v>
      </c>
      <c r="K456" s="36" t="s">
        <v>20</v>
      </c>
      <c r="L456" s="36" t="s">
        <v>142</v>
      </c>
      <c r="M456" s="29"/>
      <c r="N456" s="29"/>
      <c r="O456" s="36"/>
    </row>
    <row r="457" spans="1:15">
      <c r="A457" s="29"/>
      <c r="B457" s="38" t="s">
        <v>803</v>
      </c>
      <c r="C457" s="38">
        <v>2002</v>
      </c>
      <c r="D457" s="29" t="s">
        <v>681</v>
      </c>
      <c r="E457" s="39" t="s">
        <v>1262</v>
      </c>
      <c r="F457" s="40">
        <v>9780822384007</v>
      </c>
      <c r="G457" s="40" t="s">
        <v>1263</v>
      </c>
      <c r="H457" s="41" t="str">
        <f>HYPERLINK("http://dx.doi.org/10.1215/9780822384007","http://dx.doi.org/10.1215/9780822384007")</f>
        <v>http://dx.doi.org/10.1215/9780822384007</v>
      </c>
      <c r="I457" s="20" t="s">
        <v>19</v>
      </c>
      <c r="J457" s="36" t="s">
        <v>48</v>
      </c>
      <c r="K457" s="36" t="s">
        <v>27</v>
      </c>
      <c r="L457" s="36" t="s">
        <v>26</v>
      </c>
      <c r="M457" s="29"/>
      <c r="N457" s="29"/>
      <c r="O457" s="36"/>
    </row>
    <row r="458" spans="1:15">
      <c r="A458" s="29"/>
      <c r="B458" s="38" t="s">
        <v>803</v>
      </c>
      <c r="C458" s="38">
        <v>2002</v>
      </c>
      <c r="D458" s="29" t="s">
        <v>1264</v>
      </c>
      <c r="E458" s="39" t="s">
        <v>1265</v>
      </c>
      <c r="F458" s="40">
        <v>9780822383925</v>
      </c>
      <c r="G458" s="40" t="s">
        <v>1266</v>
      </c>
      <c r="H458" s="41" t="str">
        <f>HYPERLINK("http://dx.doi.org/10.1215/9780822383925","http://dx.doi.org/10.1215/9780822383925")</f>
        <v>http://dx.doi.org/10.1215/9780822383925</v>
      </c>
      <c r="I458" s="20" t="s">
        <v>19</v>
      </c>
      <c r="J458" s="36" t="s">
        <v>27</v>
      </c>
      <c r="K458" s="36" t="s">
        <v>20</v>
      </c>
      <c r="L458" s="36" t="s">
        <v>60</v>
      </c>
      <c r="M458" s="29"/>
      <c r="N458" s="29"/>
      <c r="O458" s="36"/>
    </row>
    <row r="459" spans="1:15">
      <c r="A459" s="29"/>
      <c r="B459" s="38" t="s">
        <v>803</v>
      </c>
      <c r="C459" s="38">
        <v>2002</v>
      </c>
      <c r="D459" s="29" t="s">
        <v>1267</v>
      </c>
      <c r="E459" s="39" t="s">
        <v>1268</v>
      </c>
      <c r="F459" s="40">
        <v>9780822383635</v>
      </c>
      <c r="G459" s="40" t="s">
        <v>1269</v>
      </c>
      <c r="H459" s="41" t="str">
        <f>HYPERLINK("http://dx.doi.org/10.1215/9780822383635","http://dx.doi.org/10.1215/9780822383635")</f>
        <v>http://dx.doi.org/10.1215/9780822383635</v>
      </c>
      <c r="I459" s="20" t="s">
        <v>19</v>
      </c>
      <c r="J459" s="36" t="s">
        <v>21</v>
      </c>
      <c r="K459" s="36" t="s">
        <v>20</v>
      </c>
      <c r="L459" s="36" t="s">
        <v>26</v>
      </c>
      <c r="M459" s="29"/>
      <c r="N459" s="29"/>
      <c r="O459" s="36"/>
    </row>
    <row r="460" spans="1:15">
      <c r="A460" s="29"/>
      <c r="B460" s="38" t="s">
        <v>803</v>
      </c>
      <c r="C460" s="38">
        <v>2002</v>
      </c>
      <c r="D460" s="29" t="s">
        <v>1270</v>
      </c>
      <c r="E460" s="39" t="s">
        <v>1271</v>
      </c>
      <c r="F460" s="40">
        <v>9780822384236</v>
      </c>
      <c r="G460" s="40" t="s">
        <v>1272</v>
      </c>
      <c r="H460" s="41" t="str">
        <f>HYPERLINK("http://dx.doi.org/10.1215/9780822384236","http://dx.doi.org/10.1215/9780822384236")</f>
        <v>http://dx.doi.org/10.1215/9780822384236</v>
      </c>
      <c r="I460" s="20" t="s">
        <v>19</v>
      </c>
      <c r="J460" s="36" t="s">
        <v>168</v>
      </c>
      <c r="K460" s="36" t="s">
        <v>20</v>
      </c>
      <c r="L460" s="36" t="s">
        <v>65</v>
      </c>
      <c r="M460" s="29"/>
      <c r="N460" s="29"/>
      <c r="O460" s="36"/>
    </row>
    <row r="461" spans="1:15">
      <c r="A461" s="29"/>
      <c r="B461" s="38" t="s">
        <v>803</v>
      </c>
      <c r="C461" s="38">
        <v>2002</v>
      </c>
      <c r="D461" s="29" t="s">
        <v>1273</v>
      </c>
      <c r="E461" s="39" t="s">
        <v>1274</v>
      </c>
      <c r="F461" s="40">
        <v>9780822384212</v>
      </c>
      <c r="G461" s="40" t="s">
        <v>1275</v>
      </c>
      <c r="H461" s="41" t="str">
        <f>HYPERLINK("http://dx.doi.org/10.1215/9780822384212","http://dx.doi.org/10.1215/9780822384212")</f>
        <v>http://dx.doi.org/10.1215/9780822384212</v>
      </c>
      <c r="I461" s="20" t="s">
        <v>19</v>
      </c>
      <c r="J461" s="36" t="s">
        <v>20</v>
      </c>
      <c r="K461" s="36" t="s">
        <v>21</v>
      </c>
      <c r="L461" s="36" t="s">
        <v>66</v>
      </c>
      <c r="M461" s="29"/>
      <c r="N461" s="29"/>
      <c r="O461" s="36"/>
    </row>
    <row r="462" spans="1:15">
      <c r="A462" s="29"/>
      <c r="B462" s="38" t="s">
        <v>803</v>
      </c>
      <c r="C462" s="38">
        <v>2002</v>
      </c>
      <c r="D462" s="29" t="s">
        <v>1276</v>
      </c>
      <c r="E462" s="39" t="s">
        <v>1277</v>
      </c>
      <c r="F462" s="40">
        <v>9780822383949</v>
      </c>
      <c r="G462" s="40" t="s">
        <v>1278</v>
      </c>
      <c r="H462" s="41" t="str">
        <f>HYPERLINK("http://dx.doi.org/10.1215/9780822383949","http://dx.doi.org/10.1215/9780822383949")</f>
        <v>http://dx.doi.org/10.1215/9780822383949</v>
      </c>
      <c r="I462" s="20" t="s">
        <v>19</v>
      </c>
      <c r="J462" s="36" t="s">
        <v>20</v>
      </c>
      <c r="K462" s="36" t="s">
        <v>160</v>
      </c>
      <c r="L462" s="36" t="s">
        <v>492</v>
      </c>
      <c r="M462" s="29"/>
      <c r="N462" s="29"/>
      <c r="O462" s="36"/>
    </row>
    <row r="463" spans="1:15">
      <c r="A463" s="29"/>
      <c r="B463" s="38" t="s">
        <v>803</v>
      </c>
      <c r="C463" s="38">
        <v>2002</v>
      </c>
      <c r="D463" s="29" t="s">
        <v>449</v>
      </c>
      <c r="E463" s="39" t="s">
        <v>1279</v>
      </c>
      <c r="F463" s="40">
        <v>9780822384311</v>
      </c>
      <c r="G463" s="40" t="s">
        <v>1280</v>
      </c>
      <c r="H463" s="41" t="str">
        <f>HYPERLINK("http://dx.doi.org/10.1215/9780822384311","http://dx.doi.org/10.1215/9780822384311")</f>
        <v>http://dx.doi.org/10.1215/9780822384311</v>
      </c>
      <c r="I463" s="20" t="s">
        <v>19</v>
      </c>
      <c r="J463" s="36" t="s">
        <v>20</v>
      </c>
      <c r="K463" s="36" t="s">
        <v>412</v>
      </c>
      <c r="L463" s="36" t="s">
        <v>26</v>
      </c>
      <c r="M463" s="29"/>
      <c r="N463" s="29"/>
      <c r="O463" s="36"/>
    </row>
    <row r="464" spans="1:15">
      <c r="A464" s="29"/>
      <c r="B464" s="38" t="s">
        <v>803</v>
      </c>
      <c r="C464" s="38">
        <v>2002</v>
      </c>
      <c r="D464" s="29" t="s">
        <v>1281</v>
      </c>
      <c r="E464" s="39" t="s">
        <v>1282</v>
      </c>
      <c r="F464" s="40">
        <v>9780822383772</v>
      </c>
      <c r="G464" s="40" t="s">
        <v>1283</v>
      </c>
      <c r="H464" s="41" t="str">
        <f>HYPERLINK("http://dx.doi.org/10.1215/9780822383772","http://dx.doi.org/10.1215/9780822383772")</f>
        <v>http://dx.doi.org/10.1215/9780822383772</v>
      </c>
      <c r="I464" s="20" t="s">
        <v>19</v>
      </c>
      <c r="J464" s="36" t="s">
        <v>167</v>
      </c>
      <c r="K464" s="36" t="s">
        <v>27</v>
      </c>
      <c r="L464" s="36" t="s">
        <v>26</v>
      </c>
      <c r="M464" s="29"/>
      <c r="N464" s="29"/>
      <c r="O464" s="36"/>
    </row>
    <row r="465" spans="1:15">
      <c r="A465" s="29"/>
      <c r="B465" s="38" t="s">
        <v>803</v>
      </c>
      <c r="C465" s="38">
        <v>2001</v>
      </c>
      <c r="D465" s="29" t="s">
        <v>1284</v>
      </c>
      <c r="E465" s="39" t="s">
        <v>1285</v>
      </c>
      <c r="F465" s="40">
        <v>9780822380849</v>
      </c>
      <c r="G465" s="40" t="s">
        <v>1286</v>
      </c>
      <c r="H465" s="41" t="str">
        <f>HYPERLINK("http://dx.doi.org/10.1215/9780822380849","http://dx.doi.org/10.1215/9780822380849")</f>
        <v>http://dx.doi.org/10.1215/9780822380849</v>
      </c>
      <c r="I465" s="20" t="s">
        <v>19</v>
      </c>
      <c r="J465" s="36" t="s">
        <v>48</v>
      </c>
      <c r="K465" s="36" t="s">
        <v>167</v>
      </c>
      <c r="L465" s="36" t="s">
        <v>27</v>
      </c>
      <c r="M465" s="29"/>
      <c r="N465" s="29"/>
      <c r="O465" s="36"/>
    </row>
    <row r="466" spans="1:15">
      <c r="A466" s="29"/>
      <c r="B466" s="38" t="s">
        <v>803</v>
      </c>
      <c r="C466" s="38">
        <v>2001</v>
      </c>
      <c r="D466" s="29" t="s">
        <v>1287</v>
      </c>
      <c r="E466" s="39" t="s">
        <v>1288</v>
      </c>
      <c r="F466" s="40">
        <v>9780822380153</v>
      </c>
      <c r="G466" s="40" t="s">
        <v>1289</v>
      </c>
      <c r="H466" s="41" t="str">
        <f>HYPERLINK("http://dx.doi.org/10.1215/9780822380153","http://dx.doi.org/10.1215/9780822380153")</f>
        <v>http://dx.doi.org/10.1215/9780822380153</v>
      </c>
      <c r="I466" s="20" t="s">
        <v>19</v>
      </c>
      <c r="J466" s="36" t="s">
        <v>21</v>
      </c>
      <c r="K466" s="36" t="s">
        <v>20</v>
      </c>
      <c r="L466" s="36" t="s">
        <v>192</v>
      </c>
      <c r="M466" s="29"/>
      <c r="N466" s="29"/>
      <c r="O466" s="36"/>
    </row>
    <row r="467" spans="1:15">
      <c r="A467" s="29"/>
      <c r="B467" s="38" t="s">
        <v>803</v>
      </c>
      <c r="C467" s="38">
        <v>2001</v>
      </c>
      <c r="D467" s="29" t="s">
        <v>1290</v>
      </c>
      <c r="E467" s="39" t="s">
        <v>1291</v>
      </c>
      <c r="F467" s="40">
        <v>9780822380627</v>
      </c>
      <c r="G467" s="40" t="s">
        <v>1292</v>
      </c>
      <c r="H467" s="41" t="str">
        <f>HYPERLINK("http://dx.doi.org/10.1215/9780822380627","http://dx.doi.org/10.1215/9780822380627")</f>
        <v>http://dx.doi.org/10.1215/9780822380627</v>
      </c>
      <c r="I467" s="20" t="s">
        <v>19</v>
      </c>
      <c r="J467" s="36" t="s">
        <v>20</v>
      </c>
      <c r="K467" s="36" t="s">
        <v>294</v>
      </c>
      <c r="L467" s="36"/>
      <c r="M467" s="29"/>
      <c r="N467" s="29"/>
      <c r="O467" s="36"/>
    </row>
    <row r="468" spans="1:15">
      <c r="A468" s="29"/>
      <c r="B468" s="38" t="s">
        <v>803</v>
      </c>
      <c r="C468" s="38">
        <v>2001</v>
      </c>
      <c r="D468" s="29" t="s">
        <v>365</v>
      </c>
      <c r="E468" s="39" t="s">
        <v>1293</v>
      </c>
      <c r="F468" s="40">
        <v>9780822383062</v>
      </c>
      <c r="G468" s="40" t="s">
        <v>1294</v>
      </c>
      <c r="H468" s="41" t="s">
        <v>1295</v>
      </c>
      <c r="I468" s="20" t="s">
        <v>19</v>
      </c>
      <c r="J468" s="36" t="s">
        <v>294</v>
      </c>
      <c r="K468" s="36" t="s">
        <v>20</v>
      </c>
      <c r="L468" s="36"/>
      <c r="M468" s="29"/>
      <c r="N468" s="29"/>
      <c r="O468" s="36"/>
    </row>
    <row r="469" spans="1:15">
      <c r="A469" s="29"/>
      <c r="B469" s="38" t="s">
        <v>803</v>
      </c>
      <c r="C469" s="38">
        <v>2001</v>
      </c>
      <c r="D469" s="29" t="s">
        <v>1296</v>
      </c>
      <c r="E469" s="39" t="s">
        <v>1297</v>
      </c>
      <c r="F469" s="40">
        <v>9780822380931</v>
      </c>
      <c r="G469" s="40" t="s">
        <v>1298</v>
      </c>
      <c r="H469" s="41" t="str">
        <f>HYPERLINK("http://dx.doi.org/10.1215/9780822380931","http://dx.doi.org/10.1215/9780822380931")</f>
        <v>http://dx.doi.org/10.1215/9780822380931</v>
      </c>
      <c r="I469" s="20" t="s">
        <v>19</v>
      </c>
      <c r="J469" s="36" t="s">
        <v>160</v>
      </c>
      <c r="K469" s="36" t="s">
        <v>20</v>
      </c>
      <c r="L469" s="36" t="s">
        <v>492</v>
      </c>
      <c r="M469" s="29"/>
      <c r="N469" s="29"/>
      <c r="O469" s="36"/>
    </row>
    <row r="470" spans="1:15">
      <c r="A470" s="29"/>
      <c r="B470" s="38" t="s">
        <v>803</v>
      </c>
      <c r="C470" s="38">
        <v>2001</v>
      </c>
      <c r="D470" s="29" t="s">
        <v>1299</v>
      </c>
      <c r="E470" s="39" t="s">
        <v>1300</v>
      </c>
      <c r="F470" s="40">
        <v>9780822380610</v>
      </c>
      <c r="G470" s="40" t="s">
        <v>1301</v>
      </c>
      <c r="H470" s="41" t="str">
        <f>HYPERLINK("http://dx.doi.org/10.1215/9780822380610","http://dx.doi.org/10.1215/9780822380610")</f>
        <v>http://dx.doi.org/10.1215/9780822380610</v>
      </c>
      <c r="I470" s="20" t="s">
        <v>19</v>
      </c>
      <c r="J470" s="36" t="s">
        <v>27</v>
      </c>
      <c r="K470" s="36" t="s">
        <v>104</v>
      </c>
      <c r="L470" s="36" t="s">
        <v>48</v>
      </c>
      <c r="M470" s="29"/>
      <c r="N470" s="29"/>
      <c r="O470" s="36"/>
    </row>
    <row r="471" spans="1:15">
      <c r="A471" s="29"/>
      <c r="B471" s="38" t="s">
        <v>803</v>
      </c>
      <c r="C471" s="38">
        <v>2001</v>
      </c>
      <c r="D471" s="29" t="s">
        <v>1302</v>
      </c>
      <c r="E471" s="39" t="s">
        <v>1303</v>
      </c>
      <c r="F471" s="40">
        <v>9780822380207</v>
      </c>
      <c r="G471" s="40" t="s">
        <v>1304</v>
      </c>
      <c r="H471" s="41" t="str">
        <f>HYPERLINK("http://dx.doi.org/10.1215/9780822380207","http://dx.doi.org/10.1215/9780822380207")</f>
        <v>http://dx.doi.org/10.1215/9780822380207</v>
      </c>
      <c r="I471" s="20" t="s">
        <v>19</v>
      </c>
      <c r="J471" s="36" t="s">
        <v>167</v>
      </c>
      <c r="K471" s="36" t="s">
        <v>27</v>
      </c>
      <c r="L471" s="36" t="s">
        <v>26</v>
      </c>
      <c r="M471" s="29"/>
      <c r="N471" s="29"/>
      <c r="O471" s="36"/>
    </row>
    <row r="472" spans="1:15">
      <c r="A472" s="29"/>
      <c r="B472" s="38" t="s">
        <v>803</v>
      </c>
      <c r="C472" s="38">
        <v>2001</v>
      </c>
      <c r="D472" s="29" t="s">
        <v>1305</v>
      </c>
      <c r="E472" s="39" t="s">
        <v>1306</v>
      </c>
      <c r="F472" s="40">
        <v>9780822380276</v>
      </c>
      <c r="G472" s="40" t="s">
        <v>1307</v>
      </c>
      <c r="H472" s="41" t="str">
        <f>HYPERLINK("http://dx.doi.org/10.1215/9780822380276","http://dx.doi.org/10.1215/9780822380276")</f>
        <v>http://dx.doi.org/10.1215/9780822380276</v>
      </c>
      <c r="I472" s="20" t="s">
        <v>19</v>
      </c>
      <c r="J472" s="36" t="s">
        <v>367</v>
      </c>
      <c r="K472" s="36" t="s">
        <v>43</v>
      </c>
      <c r="L472" s="36" t="s">
        <v>20</v>
      </c>
      <c r="M472" s="29"/>
      <c r="N472" s="29"/>
      <c r="O472" s="36"/>
    </row>
    <row r="473" spans="1:15">
      <c r="A473" s="29"/>
      <c r="B473" s="38" t="s">
        <v>803</v>
      </c>
      <c r="C473" s="38">
        <v>2001</v>
      </c>
      <c r="D473" s="29" t="s">
        <v>1308</v>
      </c>
      <c r="E473" s="39" t="s">
        <v>1309</v>
      </c>
      <c r="F473" s="40">
        <v>9780822380955</v>
      </c>
      <c r="G473" s="40" t="s">
        <v>1310</v>
      </c>
      <c r="H473" s="41" t="str">
        <f>HYPERLINK("http://dx.doi.org/10.1215/9780822380955","http://dx.doi.org/10.1215/9780822380955")</f>
        <v>http://dx.doi.org/10.1215/9780822380955</v>
      </c>
      <c r="I473" s="20" t="s">
        <v>19</v>
      </c>
      <c r="J473" s="36" t="s">
        <v>294</v>
      </c>
      <c r="K473" s="36" t="s">
        <v>20</v>
      </c>
      <c r="L473" s="36"/>
      <c r="M473" s="29"/>
      <c r="N473" s="29"/>
      <c r="O473" s="36"/>
    </row>
    <row r="474" spans="1:15">
      <c r="A474" s="29"/>
      <c r="B474" s="38" t="s">
        <v>803</v>
      </c>
      <c r="C474" s="38">
        <v>2001</v>
      </c>
      <c r="D474" s="29" t="s">
        <v>1311</v>
      </c>
      <c r="E474" s="39" t="s">
        <v>1312</v>
      </c>
      <c r="F474" s="40">
        <v>9780822381310</v>
      </c>
      <c r="G474" s="40" t="s">
        <v>1313</v>
      </c>
      <c r="H474" s="41" t="str">
        <f>HYPERLINK("http://dx.doi.org/10.1215/9780822381310","http://dx.doi.org/10.1215/9780822381310")</f>
        <v>http://dx.doi.org/10.1215/9780822381310</v>
      </c>
      <c r="I474" s="20" t="s">
        <v>19</v>
      </c>
      <c r="J474" s="36" t="s">
        <v>20</v>
      </c>
      <c r="K474" s="36" t="s">
        <v>142</v>
      </c>
      <c r="L474" s="36" t="s">
        <v>66</v>
      </c>
      <c r="M474" s="29"/>
      <c r="N474" s="29"/>
      <c r="O474" s="36"/>
    </row>
    <row r="475" spans="1:15">
      <c r="A475" s="29"/>
      <c r="B475" s="38" t="s">
        <v>803</v>
      </c>
      <c r="C475" s="38">
        <v>2001</v>
      </c>
      <c r="D475" s="29" t="s">
        <v>1314</v>
      </c>
      <c r="E475" s="39" t="s">
        <v>1315</v>
      </c>
      <c r="F475" s="40">
        <v>9780822383079</v>
      </c>
      <c r="G475" s="40" t="s">
        <v>1316</v>
      </c>
      <c r="H475" s="41" t="str">
        <f>HYPERLINK("http://dx.doi.org/10.1215/9780822383079","http://dx.doi.org/10.1215/9780822383079")</f>
        <v>http://dx.doi.org/10.1215/9780822383079</v>
      </c>
      <c r="I475" s="20" t="s">
        <v>19</v>
      </c>
      <c r="J475" s="36" t="s">
        <v>20</v>
      </c>
      <c r="K475" s="36" t="s">
        <v>367</v>
      </c>
      <c r="L475" s="36" t="s">
        <v>26</v>
      </c>
      <c r="M475" s="29"/>
      <c r="N475" s="29"/>
      <c r="O475" s="36"/>
    </row>
    <row r="476" spans="1:15">
      <c r="A476" s="29"/>
      <c r="B476" s="38" t="s">
        <v>803</v>
      </c>
      <c r="C476" s="38">
        <v>2001</v>
      </c>
      <c r="D476" s="29" t="s">
        <v>1317</v>
      </c>
      <c r="E476" s="39" t="s">
        <v>1318</v>
      </c>
      <c r="F476" s="40">
        <v>9780822381136</v>
      </c>
      <c r="G476" s="40" t="s">
        <v>1319</v>
      </c>
      <c r="H476" s="41" t="str">
        <f>HYPERLINK("http://dx.doi.org/10.1215/9780822381136","http://dx.doi.org/10.1215/9780822381136")</f>
        <v>http://dx.doi.org/10.1215/9780822381136</v>
      </c>
      <c r="I476" s="20" t="s">
        <v>19</v>
      </c>
      <c r="J476" s="36" t="s">
        <v>74</v>
      </c>
      <c r="K476" s="36" t="s">
        <v>160</v>
      </c>
      <c r="L476" s="36" t="s">
        <v>20</v>
      </c>
      <c r="M476" s="29"/>
      <c r="N476" s="29"/>
      <c r="O476" s="36"/>
    </row>
    <row r="477" spans="1:15">
      <c r="A477" s="29"/>
      <c r="B477" s="38" t="s">
        <v>803</v>
      </c>
      <c r="C477" s="38">
        <v>2001</v>
      </c>
      <c r="D477" s="29" t="s">
        <v>1320</v>
      </c>
      <c r="E477" s="39" t="s">
        <v>1321</v>
      </c>
      <c r="F477" s="40">
        <v>9780822380412</v>
      </c>
      <c r="G477" s="40" t="s">
        <v>1322</v>
      </c>
      <c r="H477" s="41" t="str">
        <f>HYPERLINK("http://dx.doi.org/10.1215/9780822380412","http://dx.doi.org/10.1215/9780822380412")</f>
        <v>http://dx.doi.org/10.1215/9780822380412</v>
      </c>
      <c r="I477" s="20" t="s">
        <v>19</v>
      </c>
      <c r="J477" s="36" t="s">
        <v>48</v>
      </c>
      <c r="K477" s="36" t="s">
        <v>104</v>
      </c>
      <c r="L477" s="36" t="s">
        <v>20</v>
      </c>
      <c r="M477" s="29"/>
      <c r="N477" s="29"/>
      <c r="O477" s="36"/>
    </row>
    <row r="478" spans="1:15">
      <c r="A478" s="29"/>
      <c r="B478" s="38" t="s">
        <v>803</v>
      </c>
      <c r="C478" s="38">
        <v>2001</v>
      </c>
      <c r="D478" s="29" t="s">
        <v>1323</v>
      </c>
      <c r="E478" s="39" t="s">
        <v>1324</v>
      </c>
      <c r="F478" s="40">
        <v>9780822383109</v>
      </c>
      <c r="G478" s="40" t="s">
        <v>1325</v>
      </c>
      <c r="H478" s="41" t="str">
        <f>HYPERLINK("http://dx.doi.org/10.1215/9780822383109","http://dx.doi.org/10.1215/9780822383109")</f>
        <v>http://dx.doi.org/10.1215/9780822383109</v>
      </c>
      <c r="I478" s="20" t="s">
        <v>19</v>
      </c>
      <c r="J478" s="36" t="s">
        <v>20</v>
      </c>
      <c r="K478" s="36" t="s">
        <v>60</v>
      </c>
      <c r="L478" s="36" t="s">
        <v>44</v>
      </c>
      <c r="M478" s="29"/>
      <c r="N478" s="29"/>
      <c r="O478" s="36"/>
    </row>
    <row r="479" spans="1:15">
      <c r="A479" s="29"/>
      <c r="B479" s="38" t="s">
        <v>803</v>
      </c>
      <c r="C479" s="38">
        <v>2001</v>
      </c>
      <c r="D479" s="29" t="s">
        <v>1326</v>
      </c>
      <c r="E479" s="39" t="s">
        <v>1327</v>
      </c>
      <c r="F479" s="40">
        <v>9780822381020</v>
      </c>
      <c r="G479" s="40" t="s">
        <v>1328</v>
      </c>
      <c r="H479" s="41" t="str">
        <f>HYPERLINK("http://dx.doi.org/10.1215/9780822381020","http://dx.doi.org/10.1215/9780822381020")</f>
        <v>http://dx.doi.org/10.1215/9780822381020</v>
      </c>
      <c r="I479" s="20" t="s">
        <v>19</v>
      </c>
      <c r="J479" s="36" t="s">
        <v>31</v>
      </c>
      <c r="K479" s="36" t="s">
        <v>27</v>
      </c>
      <c r="L479" s="36" t="s">
        <v>492</v>
      </c>
      <c r="M479" s="29"/>
      <c r="N479" s="29"/>
      <c r="O479" s="36"/>
    </row>
    <row r="480" spans="1:15">
      <c r="A480" s="29"/>
      <c r="B480" s="38" t="s">
        <v>803</v>
      </c>
      <c r="C480" s="38">
        <v>2001</v>
      </c>
      <c r="D480" s="29" t="s">
        <v>309</v>
      </c>
      <c r="E480" s="39" t="s">
        <v>1329</v>
      </c>
      <c r="F480" s="40">
        <v>9780822380900</v>
      </c>
      <c r="G480" s="40" t="s">
        <v>1330</v>
      </c>
      <c r="H480" s="41" t="str">
        <f>HYPERLINK("http://dx.doi.org/10.1215/9780822380900","http://dx.doi.org/10.1215/9780822380900")</f>
        <v>http://dx.doi.org/10.1215/9780822380900</v>
      </c>
      <c r="I480" s="20" t="s">
        <v>19</v>
      </c>
      <c r="J480" s="36" t="s">
        <v>48</v>
      </c>
      <c r="K480" s="36" t="s">
        <v>20</v>
      </c>
      <c r="L480" s="36" t="s">
        <v>100</v>
      </c>
      <c r="M480" s="29"/>
      <c r="N480" s="29"/>
      <c r="O480" s="36"/>
    </row>
    <row r="481" spans="1:15">
      <c r="A481" s="29"/>
      <c r="B481" s="38" t="s">
        <v>803</v>
      </c>
      <c r="C481" s="38">
        <v>2001</v>
      </c>
      <c r="D481" s="29" t="s">
        <v>1331</v>
      </c>
      <c r="E481" s="39" t="s">
        <v>1332</v>
      </c>
      <c r="F481" s="40">
        <v>9780822383284</v>
      </c>
      <c r="G481" s="40" t="s">
        <v>1333</v>
      </c>
      <c r="H481" s="41" t="str">
        <f>HYPERLINK("http://dx.doi.org/10.1215/9780822383284","http://dx.doi.org/10.1215/9780822383284")</f>
        <v>http://dx.doi.org/10.1215/9780822383284</v>
      </c>
      <c r="I481" s="20" t="s">
        <v>19</v>
      </c>
      <c r="J481" s="36" t="s">
        <v>20</v>
      </c>
      <c r="K481" s="36" t="s">
        <v>246</v>
      </c>
      <c r="L481" s="36" t="s">
        <v>61</v>
      </c>
      <c r="M481" s="29"/>
      <c r="N481" s="29"/>
      <c r="O481" s="36"/>
    </row>
    <row r="482" spans="1:15">
      <c r="A482" s="29"/>
      <c r="B482" s="38" t="s">
        <v>803</v>
      </c>
      <c r="C482" s="38">
        <v>2001</v>
      </c>
      <c r="D482" s="29" t="s">
        <v>1334</v>
      </c>
      <c r="E482" s="39" t="s">
        <v>1335</v>
      </c>
      <c r="F482" s="40">
        <v>9780822381389</v>
      </c>
      <c r="G482" s="40" t="s">
        <v>1336</v>
      </c>
      <c r="H482" s="41" t="str">
        <f>HYPERLINK("http://dx.doi.org/10.1215/9780822381389","http://dx.doi.org/10.1215/9780822381389")</f>
        <v>http://dx.doi.org/10.1215/9780822381389</v>
      </c>
      <c r="I482" s="20" t="s">
        <v>19</v>
      </c>
      <c r="J482" s="36" t="s">
        <v>66</v>
      </c>
      <c r="K482" s="36" t="s">
        <v>356</v>
      </c>
      <c r="L482" s="36" t="s">
        <v>20</v>
      </c>
      <c r="M482" s="29"/>
      <c r="N482" s="29"/>
      <c r="O482" s="36"/>
    </row>
    <row r="483" spans="1:15">
      <c r="A483" s="29"/>
      <c r="B483" s="38" t="s">
        <v>803</v>
      </c>
      <c r="C483" s="38">
        <v>2001</v>
      </c>
      <c r="D483" s="29" t="s">
        <v>1337</v>
      </c>
      <c r="E483" s="39" t="s">
        <v>1338</v>
      </c>
      <c r="F483" s="40">
        <v>9780822380870</v>
      </c>
      <c r="G483" s="40" t="s">
        <v>1339</v>
      </c>
      <c r="H483" s="41" t="str">
        <f>HYPERLINK("http://dx.doi.org/10.1215/9780822380870","http://dx.doi.org/10.1215/9780822380870")</f>
        <v>http://dx.doi.org/10.1215/9780822380870</v>
      </c>
      <c r="I483" s="20" t="s">
        <v>19</v>
      </c>
      <c r="J483" s="36" t="s">
        <v>48</v>
      </c>
      <c r="K483" s="36" t="s">
        <v>160</v>
      </c>
      <c r="L483" s="36" t="s">
        <v>27</v>
      </c>
      <c r="M483" s="29"/>
      <c r="N483" s="29"/>
      <c r="O483" s="36"/>
    </row>
    <row r="484" spans="1:15">
      <c r="A484" s="29"/>
      <c r="B484" s="38" t="s">
        <v>803</v>
      </c>
      <c r="C484" s="38">
        <v>2001</v>
      </c>
      <c r="D484" s="29" t="s">
        <v>1340</v>
      </c>
      <c r="E484" s="39" t="s">
        <v>1341</v>
      </c>
      <c r="F484" s="40">
        <v>9780822381044</v>
      </c>
      <c r="G484" s="40" t="s">
        <v>1342</v>
      </c>
      <c r="H484" s="41" t="str">
        <f>HYPERLINK("http://dx.doi.org/10.1215/9780822381044","http://dx.doi.org/10.1215/9780822381044")</f>
        <v>http://dx.doi.org/10.1215/9780822381044</v>
      </c>
      <c r="I484" s="20" t="s">
        <v>19</v>
      </c>
      <c r="J484" s="36" t="s">
        <v>160</v>
      </c>
      <c r="K484" s="36" t="s">
        <v>20</v>
      </c>
      <c r="L484" s="36" t="s">
        <v>48</v>
      </c>
      <c r="M484" s="29"/>
      <c r="N484" s="29"/>
      <c r="O484" s="36"/>
    </row>
    <row r="485" spans="1:15">
      <c r="A485" s="29"/>
      <c r="B485" s="38" t="s">
        <v>803</v>
      </c>
      <c r="C485" s="38">
        <v>2001</v>
      </c>
      <c r="D485" s="29" t="s">
        <v>1343</v>
      </c>
      <c r="E485" s="39" t="s">
        <v>1344</v>
      </c>
      <c r="F485" s="40">
        <v>9780822380481</v>
      </c>
      <c r="G485" s="40" t="s">
        <v>1345</v>
      </c>
      <c r="H485" s="41" t="str">
        <f>HYPERLINK("http://dx.doi.org/10.1215/9780822380481","http://dx.doi.org/10.1215/9780822380481")</f>
        <v>http://dx.doi.org/10.1215/9780822380481</v>
      </c>
      <c r="I485" s="20" t="s">
        <v>19</v>
      </c>
      <c r="J485" s="36" t="s">
        <v>20</v>
      </c>
      <c r="K485" s="36" t="s">
        <v>22</v>
      </c>
      <c r="L485" s="36" t="s">
        <v>329</v>
      </c>
      <c r="M485" s="29"/>
      <c r="N485" s="45"/>
      <c r="O485" s="36"/>
    </row>
    <row r="486" spans="1:15">
      <c r="A486" s="29"/>
      <c r="B486" s="38" t="s">
        <v>803</v>
      </c>
      <c r="C486" s="38">
        <v>2001</v>
      </c>
      <c r="D486" s="29" t="s">
        <v>176</v>
      </c>
      <c r="E486" s="39" t="s">
        <v>1346</v>
      </c>
      <c r="F486" s="40">
        <v>9780822380320</v>
      </c>
      <c r="G486" s="40" t="s">
        <v>1347</v>
      </c>
      <c r="H486" s="41" t="str">
        <f>HYPERLINK("http://dx.doi.org/10.1215/9780822380320","http://dx.doi.org/10.1215/9780822380320")</f>
        <v>http://dx.doi.org/10.1215/9780822380320</v>
      </c>
      <c r="I486" s="20" t="s">
        <v>19</v>
      </c>
      <c r="J486" s="36" t="s">
        <v>48</v>
      </c>
      <c r="K486" s="36" t="s">
        <v>27</v>
      </c>
      <c r="L486" s="36" t="s">
        <v>35</v>
      </c>
      <c r="M486" s="29"/>
      <c r="N486" s="29"/>
      <c r="O486" s="36"/>
    </row>
    <row r="487" spans="1:15">
      <c r="A487" s="29"/>
      <c r="B487" s="38" t="s">
        <v>803</v>
      </c>
      <c r="C487" s="38">
        <v>2001</v>
      </c>
      <c r="D487" s="29" t="s">
        <v>1348</v>
      </c>
      <c r="E487" s="39" t="s">
        <v>1349</v>
      </c>
      <c r="F487" s="40">
        <v>9780822383277</v>
      </c>
      <c r="G487" s="40" t="s">
        <v>1350</v>
      </c>
      <c r="H487" s="41" t="str">
        <f>HYPERLINK("http://dx.doi.org/10.1215/9780822383277","http://dx.doi.org/10.1215/9780822383277")</f>
        <v>http://dx.doi.org/10.1215/9780822383277</v>
      </c>
      <c r="I487" s="20" t="s">
        <v>19</v>
      </c>
      <c r="J487" s="36" t="s">
        <v>168</v>
      </c>
      <c r="K487" s="36" t="s">
        <v>20</v>
      </c>
      <c r="L487" s="36" t="s">
        <v>21</v>
      </c>
      <c r="M487" s="29"/>
      <c r="N487" s="29"/>
      <c r="O487" s="36"/>
    </row>
    <row r="488" spans="1:15">
      <c r="A488" s="29"/>
      <c r="B488" s="38" t="s">
        <v>803</v>
      </c>
      <c r="C488" s="38">
        <v>2000</v>
      </c>
      <c r="D488" s="29" t="s">
        <v>1351</v>
      </c>
      <c r="E488" s="39" t="s">
        <v>1352</v>
      </c>
      <c r="F488" s="40">
        <v>9780822380726</v>
      </c>
      <c r="G488" s="40" t="s">
        <v>1353</v>
      </c>
      <c r="H488" s="41" t="str">
        <f>HYPERLINK("http://dx.doi.org/10.1215/9780822380726","http://dx.doi.org/10.1215/9780822380726")</f>
        <v>http://dx.doi.org/10.1215/9780822380726</v>
      </c>
      <c r="I488" s="20" t="s">
        <v>19</v>
      </c>
      <c r="J488" s="36" t="s">
        <v>104</v>
      </c>
      <c r="K488" s="36" t="s">
        <v>20</v>
      </c>
      <c r="L488" s="36" t="s">
        <v>35</v>
      </c>
      <c r="M488" s="29"/>
      <c r="N488" s="36"/>
      <c r="O488" s="36"/>
    </row>
    <row r="489" spans="1:15">
      <c r="A489" s="29"/>
      <c r="B489" s="38" t="s">
        <v>803</v>
      </c>
      <c r="C489" s="38">
        <v>2000</v>
      </c>
      <c r="D489" s="29" t="s">
        <v>1354</v>
      </c>
      <c r="E489" s="39" t="s">
        <v>1355</v>
      </c>
      <c r="F489" s="40">
        <v>9780822380917</v>
      </c>
      <c r="G489" s="40">
        <v>9780822325758</v>
      </c>
      <c r="H489" s="41" t="s">
        <v>1356</v>
      </c>
      <c r="I489" s="20" t="s">
        <v>19</v>
      </c>
      <c r="J489" s="36" t="s">
        <v>1357</v>
      </c>
      <c r="K489" s="36" t="s">
        <v>55</v>
      </c>
      <c r="L489" s="36" t="s">
        <v>294</v>
      </c>
      <c r="M489" s="29"/>
      <c r="N489" s="36"/>
      <c r="O489" s="36"/>
    </row>
    <row r="490" spans="1:15">
      <c r="A490" s="29"/>
      <c r="B490" s="38" t="s">
        <v>803</v>
      </c>
      <c r="C490" s="38">
        <v>2000</v>
      </c>
      <c r="D490" s="29" t="s">
        <v>1358</v>
      </c>
      <c r="E490" s="39" t="s">
        <v>1359</v>
      </c>
      <c r="F490" s="40">
        <v>9780822380887</v>
      </c>
      <c r="G490" s="40">
        <v>9780822324126</v>
      </c>
      <c r="H490" s="41" t="s">
        <v>1360</v>
      </c>
      <c r="I490" s="20" t="s">
        <v>19</v>
      </c>
      <c r="J490" s="36" t="s">
        <v>168</v>
      </c>
      <c r="K490" s="36" t="s">
        <v>1071</v>
      </c>
      <c r="L490" s="36" t="s">
        <v>26</v>
      </c>
      <c r="M490" s="29"/>
      <c r="N490" s="36"/>
      <c r="O490" s="36"/>
    </row>
    <row r="491" spans="1:15">
      <c r="A491" s="29"/>
      <c r="B491" s="38" t="s">
        <v>803</v>
      </c>
      <c r="C491" s="38">
        <v>2000</v>
      </c>
      <c r="D491" s="29" t="s">
        <v>1361</v>
      </c>
      <c r="E491" s="39" t="s">
        <v>1362</v>
      </c>
      <c r="F491" s="40">
        <v>9780822380269</v>
      </c>
      <c r="G491" s="40" t="s">
        <v>1363</v>
      </c>
      <c r="H491" s="41" t="str">
        <f>HYPERLINK("http://dx.doi.org/10.1215/9780822380269","http://dx.doi.org/10.1215/9780822380269")</f>
        <v>http://dx.doi.org/10.1215/9780822380269</v>
      </c>
      <c r="I491" s="20" t="s">
        <v>19</v>
      </c>
      <c r="J491" s="36" t="s">
        <v>66</v>
      </c>
      <c r="K491" s="36" t="s">
        <v>20</v>
      </c>
      <c r="L491" s="36" t="s">
        <v>142</v>
      </c>
      <c r="M491" s="29"/>
      <c r="N491" s="29"/>
      <c r="O491" s="36"/>
    </row>
    <row r="492" spans="1:15">
      <c r="A492" s="29"/>
      <c r="B492" s="38" t="s">
        <v>803</v>
      </c>
      <c r="C492" s="38">
        <v>2000</v>
      </c>
      <c r="D492" s="29" t="s">
        <v>1364</v>
      </c>
      <c r="E492" s="39" t="s">
        <v>1365</v>
      </c>
      <c r="F492" s="40">
        <v>9780822382805</v>
      </c>
      <c r="G492" s="40" t="s">
        <v>1366</v>
      </c>
      <c r="H492" s="41" t="str">
        <f>HYPERLINK("http://dx.doi.org/10.1215/9780822382805","http://dx.doi.org/10.1215/9780822382805")</f>
        <v>http://dx.doi.org/10.1215/9780822382805</v>
      </c>
      <c r="I492" s="20" t="s">
        <v>19</v>
      </c>
      <c r="J492" s="36" t="s">
        <v>65</v>
      </c>
      <c r="K492" s="36" t="s">
        <v>20</v>
      </c>
      <c r="L492" s="36" t="s">
        <v>192</v>
      </c>
      <c r="M492" s="29"/>
      <c r="N492" s="29"/>
      <c r="O492" s="36"/>
    </row>
    <row r="493" spans="1:15">
      <c r="A493" s="29"/>
      <c r="B493" s="38" t="s">
        <v>803</v>
      </c>
      <c r="C493" s="38">
        <v>2000</v>
      </c>
      <c r="D493" s="29" t="s">
        <v>1367</v>
      </c>
      <c r="E493" s="39" t="s">
        <v>1368</v>
      </c>
      <c r="F493" s="40">
        <v>9780822380658</v>
      </c>
      <c r="G493" s="40" t="s">
        <v>1369</v>
      </c>
      <c r="H493" s="41" t="str">
        <f>HYPERLINK("http://dx.doi.org/10.1215/9780822380658","http://dx.doi.org/10.1215/9780822380658")</f>
        <v>http://dx.doi.org/10.1215/9780822380658</v>
      </c>
      <c r="I493" s="20" t="s">
        <v>19</v>
      </c>
      <c r="J493" s="36" t="s">
        <v>111</v>
      </c>
      <c r="K493" s="36" t="s">
        <v>1370</v>
      </c>
      <c r="L493" s="36" t="s">
        <v>27</v>
      </c>
      <c r="M493" s="29"/>
      <c r="N493" s="29"/>
      <c r="O493" s="36"/>
    </row>
    <row r="494" spans="1:15">
      <c r="A494" s="29"/>
      <c r="B494" s="38" t="s">
        <v>803</v>
      </c>
      <c r="C494" s="38">
        <v>2000</v>
      </c>
      <c r="D494" s="29" t="s">
        <v>932</v>
      </c>
      <c r="E494" s="39" t="s">
        <v>1371</v>
      </c>
      <c r="F494" s="40">
        <v>9780822380238</v>
      </c>
      <c r="G494" s="40" t="s">
        <v>1372</v>
      </c>
      <c r="H494" s="41" t="s">
        <v>1373</v>
      </c>
      <c r="I494" s="20" t="s">
        <v>19</v>
      </c>
      <c r="J494" s="36" t="s">
        <v>20</v>
      </c>
      <c r="K494" s="36" t="s">
        <v>66</v>
      </c>
      <c r="L494" s="36" t="s">
        <v>56</v>
      </c>
      <c r="M494" s="29"/>
      <c r="N494" s="29"/>
      <c r="O494" s="36"/>
    </row>
    <row r="495" spans="1:15">
      <c r="A495" s="29"/>
      <c r="B495" s="38" t="s">
        <v>803</v>
      </c>
      <c r="C495" s="38">
        <v>2000</v>
      </c>
      <c r="D495" s="29" t="s">
        <v>1374</v>
      </c>
      <c r="E495" s="39" t="s">
        <v>1375</v>
      </c>
      <c r="F495" s="40">
        <v>9780822397014</v>
      </c>
      <c r="G495" s="40">
        <v>9780822323969</v>
      </c>
      <c r="H495" s="41" t="str">
        <f>HYPERLINK("http://dx.doi.org/10.1215/9780822397014","http://dx.doi.org/10.1215/9780822397014")</f>
        <v>http://dx.doi.org/10.1215/9780822397014</v>
      </c>
      <c r="I495" s="20" t="s">
        <v>19</v>
      </c>
      <c r="J495" s="36" t="s">
        <v>288</v>
      </c>
      <c r="K495" s="36" t="s">
        <v>20</v>
      </c>
      <c r="L495" s="36" t="s">
        <v>66</v>
      </c>
      <c r="M495" s="29" t="s">
        <v>819</v>
      </c>
      <c r="N495" s="29"/>
      <c r="O495" s="36"/>
    </row>
    <row r="496" spans="1:15">
      <c r="A496" s="29"/>
      <c r="B496" s="38" t="s">
        <v>803</v>
      </c>
      <c r="C496" s="38">
        <v>2000</v>
      </c>
      <c r="D496" s="29" t="s">
        <v>1376</v>
      </c>
      <c r="E496" s="39" t="s">
        <v>1377</v>
      </c>
      <c r="F496" s="40">
        <v>9780822396987</v>
      </c>
      <c r="G496" s="40">
        <v>9780822323983</v>
      </c>
      <c r="H496" s="41" t="str">
        <f>HYPERLINK("http://dx.doi.org/10.1215/9780822396987","http://dx.doi.org/10.1215/9780822396987")</f>
        <v>http://dx.doi.org/10.1215/9780822396987</v>
      </c>
      <c r="I496" s="20" t="s">
        <v>19</v>
      </c>
      <c r="J496" s="36" t="s">
        <v>142</v>
      </c>
      <c r="K496" s="36" t="s">
        <v>74</v>
      </c>
      <c r="L496" s="36" t="s">
        <v>20</v>
      </c>
      <c r="M496" s="29" t="s">
        <v>819</v>
      </c>
      <c r="N496" s="29"/>
      <c r="O496" s="36"/>
    </row>
    <row r="497" spans="1:15">
      <c r="A497" s="29"/>
      <c r="B497" s="38" t="s">
        <v>803</v>
      </c>
      <c r="C497" s="38">
        <v>2000</v>
      </c>
      <c r="D497" s="29" t="s">
        <v>1378</v>
      </c>
      <c r="E497" s="39" t="s">
        <v>1379</v>
      </c>
      <c r="F497" s="40">
        <v>9780822377641</v>
      </c>
      <c r="G497" s="40">
        <v>9780822324461</v>
      </c>
      <c r="H497" s="41" t="str">
        <f>HYPERLINK("http://dx.doi.org/10.1215/9780822377641","http://dx.doi.org/10.1215/9780822377641")</f>
        <v>http://dx.doi.org/10.1215/9780822377641</v>
      </c>
      <c r="I497" s="20" t="s">
        <v>19</v>
      </c>
      <c r="J497" s="36" t="s">
        <v>48</v>
      </c>
      <c r="K497" s="36" t="s">
        <v>20</v>
      </c>
      <c r="L497" s="36" t="s">
        <v>104</v>
      </c>
      <c r="M497" s="29" t="s">
        <v>819</v>
      </c>
      <c r="N497" s="29"/>
      <c r="O497" s="36"/>
    </row>
    <row r="498" spans="1:15">
      <c r="A498" s="29"/>
      <c r="B498" s="38" t="s">
        <v>803</v>
      </c>
      <c r="C498" s="38">
        <v>2000</v>
      </c>
      <c r="D498" s="29" t="s">
        <v>1380</v>
      </c>
      <c r="E498" s="39" t="s">
        <v>1381</v>
      </c>
      <c r="F498" s="40">
        <v>9780822380061</v>
      </c>
      <c r="G498" s="40" t="s">
        <v>1382</v>
      </c>
      <c r="H498" s="41" t="str">
        <f>HYPERLINK("http://dx.doi.org/10.1215/9780822380061","http://dx.doi.org/10.1215/9780822380061")</f>
        <v>http://dx.doi.org/10.1215/9780822380061</v>
      </c>
      <c r="I498" s="20" t="s">
        <v>19</v>
      </c>
      <c r="J498" s="36" t="s">
        <v>536</v>
      </c>
      <c r="K498" s="36" t="s">
        <v>20</v>
      </c>
      <c r="L498" s="36" t="s">
        <v>138</v>
      </c>
      <c r="M498" s="29"/>
      <c r="N498" s="29"/>
      <c r="O498" s="36"/>
    </row>
    <row r="499" spans="1:15">
      <c r="A499" s="29"/>
      <c r="B499" s="38" t="s">
        <v>803</v>
      </c>
      <c r="C499" s="38">
        <v>2000</v>
      </c>
      <c r="D499" s="29" t="s">
        <v>218</v>
      </c>
      <c r="E499" s="39" t="s">
        <v>1383</v>
      </c>
      <c r="F499" s="40">
        <v>9780822381341</v>
      </c>
      <c r="G499" s="40" t="s">
        <v>1384</v>
      </c>
      <c r="H499" s="41" t="str">
        <f>HYPERLINK("http://dx.doi.org/10.1215/9780822381341","http://dx.doi.org/10.1215/9780822381341")</f>
        <v>http://dx.doi.org/10.1215/9780822381341</v>
      </c>
      <c r="I499" s="20" t="s">
        <v>19</v>
      </c>
      <c r="J499" s="36" t="s">
        <v>27</v>
      </c>
      <c r="K499" s="36" t="s">
        <v>20</v>
      </c>
      <c r="L499" s="36" t="s">
        <v>21</v>
      </c>
      <c r="M499" s="29"/>
      <c r="N499" s="29"/>
      <c r="O499" s="36"/>
    </row>
    <row r="500" spans="1:15">
      <c r="A500" s="29"/>
      <c r="B500" s="38" t="s">
        <v>803</v>
      </c>
      <c r="C500" s="38">
        <v>2000</v>
      </c>
      <c r="D500" s="29" t="s">
        <v>1385</v>
      </c>
      <c r="E500" s="39" t="s">
        <v>1386</v>
      </c>
      <c r="F500" s="40">
        <v>9780822397267</v>
      </c>
      <c r="G500" s="40">
        <v>9780822324423</v>
      </c>
      <c r="H500" s="41" t="str">
        <f>HYPERLINK("http://dx.doi.org/10.1215/9780822397267","http://dx.doi.org/10.1215/9780822397267")</f>
        <v>http://dx.doi.org/10.1215/9780822397267</v>
      </c>
      <c r="I500" s="20" t="s">
        <v>19</v>
      </c>
      <c r="J500" s="36" t="s">
        <v>1071</v>
      </c>
      <c r="K500" s="36" t="s">
        <v>168</v>
      </c>
      <c r="L500" s="36" t="s">
        <v>20</v>
      </c>
      <c r="M500" s="29" t="s">
        <v>819</v>
      </c>
      <c r="N500" s="29"/>
      <c r="O500" s="36"/>
    </row>
    <row r="501" spans="1:15">
      <c r="A501" s="29"/>
      <c r="B501" s="38" t="s">
        <v>803</v>
      </c>
      <c r="C501" s="38">
        <v>2000</v>
      </c>
      <c r="D501" s="29" t="s">
        <v>1387</v>
      </c>
      <c r="E501" s="39" t="s">
        <v>1388</v>
      </c>
      <c r="F501" s="40">
        <v>9780822379904</v>
      </c>
      <c r="G501" s="40">
        <v>9780822325925</v>
      </c>
      <c r="H501" s="41" t="str">
        <f>HYPERLINK("http://dx.doi.org/10.1215/9780822379904","http://dx.doi.org/10.1215/9780822379904")</f>
        <v>http://dx.doi.org/10.1215/9780822379904</v>
      </c>
      <c r="I501" s="20" t="s">
        <v>19</v>
      </c>
      <c r="J501" s="36" t="s">
        <v>938</v>
      </c>
      <c r="K501" s="36" t="s">
        <v>20</v>
      </c>
      <c r="L501" s="36"/>
      <c r="M501" s="29" t="s">
        <v>819</v>
      </c>
      <c r="N501" s="29"/>
      <c r="O501" s="36"/>
    </row>
    <row r="502" spans="1:15">
      <c r="A502" s="29"/>
      <c r="B502" s="38" t="s">
        <v>803</v>
      </c>
      <c r="C502" s="38">
        <v>2000</v>
      </c>
      <c r="D502" s="29" t="s">
        <v>438</v>
      </c>
      <c r="E502" s="39" t="s">
        <v>1389</v>
      </c>
      <c r="F502" s="40">
        <v>9780822380160</v>
      </c>
      <c r="G502" s="40" t="s">
        <v>1390</v>
      </c>
      <c r="H502" s="41" t="str">
        <f>HYPERLINK("http://dx.doi.org/10.1215/9780822380160","http://dx.doi.org/10.1215/9780822380160")</f>
        <v>http://dx.doi.org/10.1215/9780822380160</v>
      </c>
      <c r="I502" s="20" t="s">
        <v>19</v>
      </c>
      <c r="J502" s="36" t="s">
        <v>168</v>
      </c>
      <c r="K502" s="36" t="s">
        <v>20</v>
      </c>
      <c r="L502" s="36" t="s">
        <v>26</v>
      </c>
      <c r="M502" s="29"/>
      <c r="N502" s="29"/>
      <c r="O502" s="36"/>
    </row>
    <row r="503" spans="1:15">
      <c r="A503" s="29"/>
      <c r="B503" s="38" t="s">
        <v>803</v>
      </c>
      <c r="C503" s="38">
        <v>2000</v>
      </c>
      <c r="D503" s="29" t="s">
        <v>1391</v>
      </c>
      <c r="E503" s="39" t="s">
        <v>1392</v>
      </c>
      <c r="F503" s="40">
        <v>9780822378761</v>
      </c>
      <c r="G503" s="40">
        <v>9780822324430</v>
      </c>
      <c r="H503" s="41" t="str">
        <f>HYPERLINK("http://dx.doi.org/10.1215/9780822378761","http://dx.doi.org/10.1215/9780822378761")</f>
        <v>http://dx.doi.org/10.1215/9780822378761</v>
      </c>
      <c r="I503" s="20" t="s">
        <v>19</v>
      </c>
      <c r="J503" s="36" t="s">
        <v>27</v>
      </c>
      <c r="K503" s="36" t="s">
        <v>160</v>
      </c>
      <c r="L503" s="36" t="s">
        <v>48</v>
      </c>
      <c r="M503" s="29" t="s">
        <v>819</v>
      </c>
      <c r="N503" s="29"/>
      <c r="O503" s="36"/>
    </row>
    <row r="504" spans="1:15">
      <c r="A504" s="29"/>
      <c r="B504" s="38" t="s">
        <v>803</v>
      </c>
      <c r="C504" s="38">
        <v>2000</v>
      </c>
      <c r="D504" s="29" t="s">
        <v>1393</v>
      </c>
      <c r="E504" s="39" t="s">
        <v>1394</v>
      </c>
      <c r="F504" s="40">
        <v>9780822380382</v>
      </c>
      <c r="G504" s="40" t="s">
        <v>1395</v>
      </c>
      <c r="H504" s="41" t="str">
        <f>HYPERLINK("http://dx.doi.org/10.1215/9780822380382","http://dx.doi.org/10.1215/9780822380382")</f>
        <v>http://dx.doi.org/10.1215/9780822380382</v>
      </c>
      <c r="I504" s="20" t="s">
        <v>19</v>
      </c>
      <c r="J504" s="36" t="s">
        <v>48</v>
      </c>
      <c r="K504" s="36" t="s">
        <v>44</v>
      </c>
      <c r="L504" s="36" t="s">
        <v>27</v>
      </c>
      <c r="M504" s="29"/>
      <c r="N504" s="29"/>
      <c r="O504" s="36"/>
    </row>
    <row r="505" spans="1:15">
      <c r="A505" s="29"/>
      <c r="B505" s="38" t="s">
        <v>803</v>
      </c>
      <c r="C505" s="38">
        <v>2000</v>
      </c>
      <c r="D505" s="29" t="s">
        <v>1396</v>
      </c>
      <c r="E505" s="39" t="s">
        <v>1397</v>
      </c>
      <c r="F505" s="40">
        <v>9780822378204</v>
      </c>
      <c r="G505" s="40">
        <v>9780822325987</v>
      </c>
      <c r="H505" s="41" t="str">
        <f>HYPERLINK("http://dx.doi.org/10.1215/9780822378204","http://dx.doi.org/10.1215/9780822378204")</f>
        <v>http://dx.doi.org/10.1215/9780822378204</v>
      </c>
      <c r="I505" s="20" t="s">
        <v>19</v>
      </c>
      <c r="J505" s="36" t="s">
        <v>20</v>
      </c>
      <c r="K505" s="36" t="s">
        <v>21</v>
      </c>
      <c r="L505" s="36" t="s">
        <v>90</v>
      </c>
      <c r="M505" s="29" t="s">
        <v>819</v>
      </c>
      <c r="N505" s="29"/>
      <c r="O505" s="36"/>
    </row>
    <row r="506" spans="1:15">
      <c r="A506" s="29"/>
      <c r="B506" s="38" t="s">
        <v>803</v>
      </c>
      <c r="C506" s="38">
        <v>2000</v>
      </c>
      <c r="D506" s="29" t="s">
        <v>1398</v>
      </c>
      <c r="E506" s="39" t="s">
        <v>1399</v>
      </c>
      <c r="F506" s="40">
        <v>9780822381013</v>
      </c>
      <c r="G506" s="40" t="s">
        <v>1400</v>
      </c>
      <c r="H506" s="41" t="str">
        <f>HYPERLINK("http://dx.doi.org/10.1215/9780822381013","http://dx.doi.org/10.1215/9780822381013")</f>
        <v>http://dx.doi.org/10.1215/9780822381013</v>
      </c>
      <c r="I506" s="20" t="s">
        <v>19</v>
      </c>
      <c r="J506" s="36" t="s">
        <v>48</v>
      </c>
      <c r="K506" s="36" t="s">
        <v>27</v>
      </c>
      <c r="L506" s="36" t="s">
        <v>60</v>
      </c>
      <c r="M506" s="29"/>
      <c r="N506" s="29"/>
      <c r="O506" s="36"/>
    </row>
    <row r="507" spans="1:15">
      <c r="A507" s="29"/>
      <c r="B507" s="38" t="s">
        <v>803</v>
      </c>
      <c r="C507" s="38">
        <v>2000</v>
      </c>
      <c r="D507" s="29" t="s">
        <v>1401</v>
      </c>
      <c r="E507" s="39" t="s">
        <v>1402</v>
      </c>
      <c r="F507" s="40">
        <v>9780822398004</v>
      </c>
      <c r="G507" s="40">
        <v>9780822324713</v>
      </c>
      <c r="H507" s="41" t="str">
        <f>HYPERLINK("http://dx.doi.org/10.1215/9780822398004","http://dx.doi.org/10.1215/9780822398004")</f>
        <v>http://dx.doi.org/10.1215/9780822398004</v>
      </c>
      <c r="I507" s="20" t="s">
        <v>19</v>
      </c>
      <c r="J507" s="36" t="s">
        <v>48</v>
      </c>
      <c r="K507" s="36" t="s">
        <v>104</v>
      </c>
      <c r="L507" s="36" t="s">
        <v>20</v>
      </c>
      <c r="M507" s="29" t="s">
        <v>819</v>
      </c>
      <c r="N507" s="29"/>
      <c r="O507" s="36"/>
    </row>
    <row r="508" spans="1:15">
      <c r="A508" s="29"/>
      <c r="B508" s="38" t="s">
        <v>803</v>
      </c>
      <c r="C508" s="38">
        <v>2000</v>
      </c>
      <c r="D508" s="29" t="s">
        <v>101</v>
      </c>
      <c r="E508" s="39" t="s">
        <v>1403</v>
      </c>
      <c r="F508" s="40">
        <v>9780822377962</v>
      </c>
      <c r="G508" s="40">
        <v>9780822325161</v>
      </c>
      <c r="H508" s="41" t="str">
        <f>HYPERLINK("http://dx.doi.org/10.1215/9780822377962","http://dx.doi.org/10.1215/9780822377962")</f>
        <v>http://dx.doi.org/10.1215/9780822377962</v>
      </c>
      <c r="I508" s="20" t="s">
        <v>19</v>
      </c>
      <c r="J508" s="36" t="s">
        <v>48</v>
      </c>
      <c r="K508" s="36" t="s">
        <v>104</v>
      </c>
      <c r="L508" s="36" t="s">
        <v>20</v>
      </c>
      <c r="M508" s="29" t="s">
        <v>819</v>
      </c>
      <c r="N508" s="29"/>
      <c r="O508" s="36"/>
    </row>
    <row r="509" spans="1:15">
      <c r="A509" s="29"/>
      <c r="B509" s="38" t="s">
        <v>803</v>
      </c>
      <c r="C509" s="38">
        <v>2000</v>
      </c>
      <c r="D509" s="29" t="s">
        <v>1404</v>
      </c>
      <c r="E509" s="39" t="s">
        <v>1405</v>
      </c>
      <c r="F509" s="40">
        <v>9780822381082</v>
      </c>
      <c r="G509" s="40" t="s">
        <v>1406</v>
      </c>
      <c r="H509" s="41" t="str">
        <f>HYPERLINK("http://dx.doi.org/10.1215/9780822381082","http://dx.doi.org/10.1215/9780822381082")</f>
        <v>http://dx.doi.org/10.1215/9780822381082</v>
      </c>
      <c r="I509" s="20" t="s">
        <v>19</v>
      </c>
      <c r="J509" s="36" t="s">
        <v>20</v>
      </c>
      <c r="K509" s="36" t="s">
        <v>492</v>
      </c>
      <c r="L509" s="36" t="s">
        <v>26</v>
      </c>
      <c r="M509" s="29"/>
      <c r="N509" s="29"/>
      <c r="O509" s="36"/>
    </row>
    <row r="510" spans="1:15">
      <c r="A510" s="29"/>
      <c r="B510" s="38" t="s">
        <v>803</v>
      </c>
      <c r="C510" s="38">
        <v>2000</v>
      </c>
      <c r="D510" s="29" t="s">
        <v>1407</v>
      </c>
      <c r="E510" s="39" t="s">
        <v>1408</v>
      </c>
      <c r="F510" s="40">
        <v>9780822398110</v>
      </c>
      <c r="G510" s="40">
        <v>9780822325406</v>
      </c>
      <c r="H510" s="41" t="str">
        <f>HYPERLINK("http://dx.doi.org/10.1215/9780822398110","http://dx.doi.org/10.1215/9780822398110")</f>
        <v>http://dx.doi.org/10.1215/9780822398110</v>
      </c>
      <c r="I510" s="20" t="s">
        <v>19</v>
      </c>
      <c r="J510" s="36" t="s">
        <v>1055</v>
      </c>
      <c r="K510" s="36" t="s">
        <v>356</v>
      </c>
      <c r="L510" s="36" t="s">
        <v>27</v>
      </c>
      <c r="M510" s="29" t="s">
        <v>819</v>
      </c>
      <c r="N510" s="29"/>
      <c r="O510" s="36"/>
    </row>
    <row r="511" spans="1:15">
      <c r="A511" s="29"/>
      <c r="B511" s="38" t="s">
        <v>803</v>
      </c>
      <c r="C511" s="38">
        <v>2000</v>
      </c>
      <c r="D511" s="29" t="s">
        <v>1409</v>
      </c>
      <c r="E511" s="39" t="s">
        <v>1410</v>
      </c>
      <c r="F511" s="40">
        <v>9780822380252</v>
      </c>
      <c r="G511" s="40" t="s">
        <v>1411</v>
      </c>
      <c r="H511" s="41" t="str">
        <f>HYPERLINK("http://dx.doi.org/10.1215/9780822380252","http://dx.doi.org/10.1215/9780822380252")</f>
        <v>http://dx.doi.org/10.1215/9780822380252</v>
      </c>
      <c r="I511" s="20" t="s">
        <v>19</v>
      </c>
      <c r="J511" s="36" t="s">
        <v>27</v>
      </c>
      <c r="K511" s="36" t="s">
        <v>167</v>
      </c>
      <c r="L511" s="36" t="s">
        <v>492</v>
      </c>
      <c r="M511" s="29"/>
      <c r="N511" s="29"/>
      <c r="O511" s="36"/>
    </row>
    <row r="512" spans="1:15">
      <c r="A512" s="29"/>
      <c r="B512" s="38" t="s">
        <v>803</v>
      </c>
      <c r="C512" s="38">
        <v>2000</v>
      </c>
      <c r="D512" s="29" t="s">
        <v>1412</v>
      </c>
      <c r="E512" s="39" t="s">
        <v>1413</v>
      </c>
      <c r="F512" s="40">
        <v>9780822380948</v>
      </c>
      <c r="G512" s="40" t="s">
        <v>1414</v>
      </c>
      <c r="H512" s="41" t="str">
        <f>HYPERLINK("http://dx.doi.org/10.1215/9780822380948","http://dx.doi.org/10.1215/9780822380948")</f>
        <v>http://dx.doi.org/10.1215/9780822380948</v>
      </c>
      <c r="I512" s="20" t="s">
        <v>19</v>
      </c>
      <c r="J512" s="36" t="s">
        <v>27</v>
      </c>
      <c r="K512" s="36" t="s">
        <v>167</v>
      </c>
      <c r="L512" s="36"/>
      <c r="M512" s="29"/>
      <c r="N512" s="29"/>
      <c r="O512" s="36"/>
    </row>
    <row r="513" spans="1:15">
      <c r="A513" s="29"/>
      <c r="B513" s="38" t="s">
        <v>803</v>
      </c>
      <c r="C513" s="38">
        <v>2000</v>
      </c>
      <c r="D513" s="29" t="s">
        <v>1415</v>
      </c>
      <c r="E513" s="39" t="s">
        <v>1416</v>
      </c>
      <c r="F513" s="40">
        <v>9780822378044</v>
      </c>
      <c r="G513" s="40">
        <v>9780822325994</v>
      </c>
      <c r="H513" s="41" t="s">
        <v>1417</v>
      </c>
      <c r="I513" s="20" t="s">
        <v>19</v>
      </c>
      <c r="J513" s="36" t="s">
        <v>367</v>
      </c>
      <c r="K513" s="36" t="s">
        <v>852</v>
      </c>
      <c r="L513" s="36" t="s">
        <v>27</v>
      </c>
      <c r="M513" s="29" t="s">
        <v>819</v>
      </c>
      <c r="N513" s="29"/>
      <c r="O513" s="36"/>
    </row>
    <row r="514" spans="1:15">
      <c r="A514" s="29"/>
      <c r="B514" s="38" t="s">
        <v>803</v>
      </c>
      <c r="C514" s="38">
        <v>2000</v>
      </c>
      <c r="D514" s="29" t="s">
        <v>1418</v>
      </c>
      <c r="E514" s="39" t="s">
        <v>1419</v>
      </c>
      <c r="F514" s="40">
        <v>9780822380177</v>
      </c>
      <c r="G514" s="40" t="s">
        <v>1420</v>
      </c>
      <c r="H514" s="41" t="str">
        <f>HYPERLINK("http://dx.doi.org/10.1215/9780822380177","http://dx.doi.org/10.1215/9780822380177")</f>
        <v>http://dx.doi.org/10.1215/9780822380177</v>
      </c>
      <c r="I514" s="20" t="s">
        <v>19</v>
      </c>
      <c r="J514" s="36" t="s">
        <v>27</v>
      </c>
      <c r="K514" s="36" t="s">
        <v>35</v>
      </c>
      <c r="L514" s="36" t="s">
        <v>95</v>
      </c>
      <c r="M514" s="29"/>
      <c r="N514" s="29"/>
      <c r="O514" s="36"/>
    </row>
    <row r="515" spans="1:15">
      <c r="A515" s="29"/>
      <c r="B515" s="38" t="s">
        <v>803</v>
      </c>
      <c r="C515" s="38">
        <v>1999</v>
      </c>
      <c r="D515" s="29" t="s">
        <v>1421</v>
      </c>
      <c r="E515" s="39" t="s">
        <v>1422</v>
      </c>
      <c r="F515" s="40">
        <v>9780822381365</v>
      </c>
      <c r="G515" s="40" t="s">
        <v>1423</v>
      </c>
      <c r="H515" s="41" t="str">
        <f>HYPERLINK("http://dx.doi.org/10.1215/9780822381365","http://dx.doi.org/10.1215/9780822381365")</f>
        <v>http://dx.doi.org/10.1215/9780822381365</v>
      </c>
      <c r="I515" s="20" t="s">
        <v>19</v>
      </c>
      <c r="J515" s="36" t="s">
        <v>82</v>
      </c>
      <c r="K515" s="36" t="s">
        <v>65</v>
      </c>
      <c r="L515" s="36" t="s">
        <v>20</v>
      </c>
      <c r="M515" s="29"/>
      <c r="N515" s="29"/>
      <c r="O515" s="36"/>
    </row>
    <row r="516" spans="1:15">
      <c r="A516" s="29"/>
      <c r="B516" s="38" t="s">
        <v>803</v>
      </c>
      <c r="C516" s="38">
        <v>1999</v>
      </c>
      <c r="D516" s="29" t="s">
        <v>1424</v>
      </c>
      <c r="E516" s="39" t="s">
        <v>1425</v>
      </c>
      <c r="F516" s="40">
        <v>9780822382799</v>
      </c>
      <c r="G516" s="40" t="s">
        <v>1426</v>
      </c>
      <c r="H516" s="41" t="str">
        <f>HYPERLINK("http://dx.doi.org/10.1215/9780822382799","http://dx.doi.org/10.1215/9780822382799")</f>
        <v>http://dx.doi.org/10.1215/9780822382799</v>
      </c>
      <c r="I516" s="20" t="s">
        <v>19</v>
      </c>
      <c r="J516" s="36" t="s">
        <v>938</v>
      </c>
      <c r="K516" s="36" t="s">
        <v>20</v>
      </c>
      <c r="L516" s="36" t="s">
        <v>26</v>
      </c>
      <c r="M516" s="29"/>
      <c r="N516" s="45"/>
      <c r="O516" s="36"/>
    </row>
    <row r="517" spans="1:15">
      <c r="A517" s="29"/>
      <c r="B517" s="38" t="s">
        <v>803</v>
      </c>
      <c r="C517" s="38">
        <v>1999</v>
      </c>
      <c r="D517" s="29" t="s">
        <v>1427</v>
      </c>
      <c r="E517" s="39" t="s">
        <v>1428</v>
      </c>
      <c r="F517" s="40">
        <v>9780822396192</v>
      </c>
      <c r="G517" s="40">
        <v>9780822322917</v>
      </c>
      <c r="H517" s="41" t="str">
        <f>HYPERLINK("http://dx.doi.org/10.1215/9780822396192","http://dx.doi.org/10.1215/9780822396192")</f>
        <v>http://dx.doi.org/10.1215/9780822396192</v>
      </c>
      <c r="I517" s="20" t="s">
        <v>19</v>
      </c>
      <c r="J517" s="36" t="s">
        <v>142</v>
      </c>
      <c r="K517" s="36" t="s">
        <v>43</v>
      </c>
      <c r="L517" s="36" t="s">
        <v>20</v>
      </c>
      <c r="M517" s="29" t="s">
        <v>819</v>
      </c>
      <c r="N517" s="36"/>
      <c r="O517" s="36"/>
    </row>
    <row r="518" spans="1:15">
      <c r="A518" s="29"/>
      <c r="B518" s="38" t="s">
        <v>803</v>
      </c>
      <c r="C518" s="38">
        <v>1999</v>
      </c>
      <c r="D518" s="29" t="s">
        <v>440</v>
      </c>
      <c r="E518" s="39" t="s">
        <v>1429</v>
      </c>
      <c r="F518" s="40">
        <v>9780822382188</v>
      </c>
      <c r="G518" s="40" t="s">
        <v>1430</v>
      </c>
      <c r="H518" s="41" t="str">
        <f>HYPERLINK("http://dx.doi.org/10.1215/9780822382188","http://dx.doi.org/10.1215/9780822382188")</f>
        <v>http://dx.doi.org/10.1215/9780822382188</v>
      </c>
      <c r="I518" s="20" t="s">
        <v>19</v>
      </c>
      <c r="J518" s="36" t="s">
        <v>367</v>
      </c>
      <c r="K518" s="36" t="s">
        <v>27</v>
      </c>
      <c r="L518" s="36" t="s">
        <v>26</v>
      </c>
      <c r="M518" s="29"/>
      <c r="N518" s="29"/>
      <c r="O518" s="36"/>
    </row>
    <row r="519" spans="1:15">
      <c r="A519" s="29"/>
      <c r="B519" s="38" t="s">
        <v>803</v>
      </c>
      <c r="C519" s="38">
        <v>1999</v>
      </c>
      <c r="D519" s="29" t="s">
        <v>311</v>
      </c>
      <c r="E519" s="39" t="s">
        <v>1431</v>
      </c>
      <c r="F519" s="40">
        <v>9780822380290</v>
      </c>
      <c r="G519" s="40" t="s">
        <v>1432</v>
      </c>
      <c r="H519" s="41" t="str">
        <f>HYPERLINK("http://dx.doi.org/10.1215/9780822380290","http://dx.doi.org/10.1215/9780822380290")</f>
        <v>http://dx.doi.org/10.1215/9780822380290</v>
      </c>
      <c r="I519" s="20" t="s">
        <v>19</v>
      </c>
      <c r="J519" s="36" t="s">
        <v>288</v>
      </c>
      <c r="K519" s="36" t="s">
        <v>20</v>
      </c>
      <c r="L519" s="36" t="s">
        <v>21</v>
      </c>
      <c r="M519" s="29"/>
      <c r="N519" s="29"/>
      <c r="O519" s="36"/>
    </row>
    <row r="520" spans="1:15">
      <c r="A520" s="29"/>
      <c r="B520" s="38" t="s">
        <v>803</v>
      </c>
      <c r="C520" s="38">
        <v>1999</v>
      </c>
      <c r="D520" s="29" t="s">
        <v>1433</v>
      </c>
      <c r="E520" s="39" t="s">
        <v>1434</v>
      </c>
      <c r="F520" s="40">
        <v>9780822396963</v>
      </c>
      <c r="G520" s="40">
        <v>9780822323181</v>
      </c>
      <c r="H520" s="41" t="str">
        <f>HYPERLINK("http://dx.doi.org/10.1215/9780822396963","http://dx.doi.org/10.1215/9780822396963")</f>
        <v>http://dx.doi.org/10.1215/9780822396963</v>
      </c>
      <c r="I520" s="20" t="s">
        <v>19</v>
      </c>
      <c r="J520" s="36" t="s">
        <v>27</v>
      </c>
      <c r="K520" s="36" t="s">
        <v>20</v>
      </c>
      <c r="L520" s="36" t="s">
        <v>111</v>
      </c>
      <c r="M520" s="29" t="s">
        <v>819</v>
      </c>
      <c r="N520" s="29"/>
      <c r="O520" s="36"/>
    </row>
    <row r="521" spans="1:15">
      <c r="A521" s="29"/>
      <c r="B521" s="38" t="s">
        <v>803</v>
      </c>
      <c r="C521" s="38">
        <v>1999</v>
      </c>
      <c r="D521" s="29" t="s">
        <v>1435</v>
      </c>
      <c r="E521" s="39" t="s">
        <v>1436</v>
      </c>
      <c r="F521" s="40">
        <v>9780822397236</v>
      </c>
      <c r="G521" s="40">
        <v>9780822322634</v>
      </c>
      <c r="H521" s="41" t="str">
        <f>HYPERLINK("http://dx.doi.org/10.1215/9780822397236","http://dx.doi.org/10.1215/9780822397236")</f>
        <v>http://dx.doi.org/10.1215/9780822397236</v>
      </c>
      <c r="I521" s="20" t="s">
        <v>19</v>
      </c>
      <c r="J521" s="36" t="s">
        <v>20</v>
      </c>
      <c r="K521" s="36" t="s">
        <v>288</v>
      </c>
      <c r="L521" s="36" t="s">
        <v>35</v>
      </c>
      <c r="M521" s="29" t="s">
        <v>819</v>
      </c>
      <c r="N521" s="29"/>
      <c r="O521" s="36"/>
    </row>
    <row r="522" spans="1:15">
      <c r="A522" s="29"/>
      <c r="B522" s="38" t="s">
        <v>803</v>
      </c>
      <c r="C522" s="38">
        <v>1999</v>
      </c>
      <c r="D522" s="29" t="s">
        <v>1437</v>
      </c>
      <c r="E522" s="39" t="s">
        <v>1438</v>
      </c>
      <c r="F522" s="40">
        <v>9780822379157</v>
      </c>
      <c r="G522" s="40">
        <v>9780822323426</v>
      </c>
      <c r="H522" s="41" t="str">
        <f>HYPERLINK("http://dx.doi.org/10.1215/9780822379157","http://dx.doi.org/10.1215/9780822379157")</f>
        <v>http://dx.doi.org/10.1215/9780822379157</v>
      </c>
      <c r="I522" s="20" t="s">
        <v>19</v>
      </c>
      <c r="J522" s="36" t="s">
        <v>167</v>
      </c>
      <c r="K522" s="36" t="s">
        <v>27</v>
      </c>
      <c r="L522" s="36" t="s">
        <v>26</v>
      </c>
      <c r="M522" s="29" t="s">
        <v>819</v>
      </c>
      <c r="N522" s="45"/>
      <c r="O522" s="36"/>
    </row>
    <row r="523" spans="1:15">
      <c r="A523" s="29"/>
      <c r="B523" s="38" t="s">
        <v>803</v>
      </c>
      <c r="C523" s="38">
        <v>1999</v>
      </c>
      <c r="D523" s="29" t="s">
        <v>1439</v>
      </c>
      <c r="E523" s="39" t="s">
        <v>1440</v>
      </c>
      <c r="F523" s="40">
        <v>9780822382171</v>
      </c>
      <c r="G523" s="40" t="s">
        <v>1441</v>
      </c>
      <c r="H523" s="41" t="str">
        <f>HYPERLINK("http://dx.doi.org/10.1215/9780822382171","http://dx.doi.org/10.1215/9780822382171")</f>
        <v>http://dx.doi.org/10.1215/9780822382171</v>
      </c>
      <c r="I523" s="20" t="s">
        <v>19</v>
      </c>
      <c r="J523" s="36" t="s">
        <v>27</v>
      </c>
      <c r="K523" s="36" t="s">
        <v>367</v>
      </c>
      <c r="L523" s="36" t="s">
        <v>938</v>
      </c>
      <c r="M523" s="29"/>
      <c r="N523" s="29"/>
      <c r="O523" s="36"/>
    </row>
    <row r="524" spans="1:15">
      <c r="A524" s="29"/>
      <c r="B524" s="38" t="s">
        <v>803</v>
      </c>
      <c r="C524" s="38">
        <v>1999</v>
      </c>
      <c r="D524" s="29" t="s">
        <v>1442</v>
      </c>
      <c r="E524" s="39" t="s">
        <v>1443</v>
      </c>
      <c r="F524" s="40">
        <v>9780822379522</v>
      </c>
      <c r="G524" s="40">
        <v>9780822323464</v>
      </c>
      <c r="H524" s="41" t="str">
        <f>HYPERLINK("http://dx.doi.org/10.1215/9780822379522","http://dx.doi.org/10.1215/9780822379522")</f>
        <v>http://dx.doi.org/10.1215/9780822379522</v>
      </c>
      <c r="I524" s="20" t="s">
        <v>19</v>
      </c>
      <c r="J524" s="36" t="s">
        <v>27</v>
      </c>
      <c r="K524" s="36" t="s">
        <v>56</v>
      </c>
      <c r="L524" s="36"/>
      <c r="M524" s="29" t="s">
        <v>819</v>
      </c>
      <c r="N524" s="29"/>
      <c r="O524" s="36"/>
    </row>
    <row r="525" spans="1:15">
      <c r="A525" s="29"/>
      <c r="B525" s="38" t="s">
        <v>803</v>
      </c>
      <c r="C525" s="38">
        <v>1999</v>
      </c>
      <c r="D525" s="29" t="s">
        <v>1444</v>
      </c>
      <c r="E525" s="39" t="s">
        <v>1445</v>
      </c>
      <c r="F525" s="40">
        <v>9780822398967</v>
      </c>
      <c r="G525" s="40">
        <v>9780822323242</v>
      </c>
      <c r="H525" s="41" t="str">
        <f>HYPERLINK("http://dx.doi.org/10.1215/9780822398967","http://dx.doi.org/10.1215/9780822398967")</f>
        <v>http://dx.doi.org/10.1215/9780822398967</v>
      </c>
      <c r="I525" s="20" t="s">
        <v>19</v>
      </c>
      <c r="J525" s="36" t="s">
        <v>138</v>
      </c>
      <c r="K525" s="36" t="s">
        <v>20</v>
      </c>
      <c r="L525" s="36" t="s">
        <v>153</v>
      </c>
      <c r="M525" s="29" t="s">
        <v>819</v>
      </c>
      <c r="N525" s="29"/>
      <c r="O525" s="36"/>
    </row>
    <row r="526" spans="1:15">
      <c r="A526" s="29"/>
      <c r="B526" s="38" t="s">
        <v>803</v>
      </c>
      <c r="C526" s="38">
        <v>1998</v>
      </c>
      <c r="D526" s="29" t="s">
        <v>429</v>
      </c>
      <c r="E526" s="39" t="s">
        <v>1446</v>
      </c>
      <c r="F526" s="40">
        <v>9780822396024</v>
      </c>
      <c r="G526" s="40">
        <v>9780822321736</v>
      </c>
      <c r="H526" s="41" t="str">
        <f>HYPERLINK("http://dx.doi.org/10.1215/9780822396024","http://dx.doi.org/10.1215/9780822396024")</f>
        <v>http://dx.doi.org/10.1215/9780822396024</v>
      </c>
      <c r="I526" s="20" t="s">
        <v>19</v>
      </c>
      <c r="J526" s="36" t="s">
        <v>27</v>
      </c>
      <c r="K526" s="36" t="s">
        <v>48</v>
      </c>
      <c r="L526" s="36" t="s">
        <v>138</v>
      </c>
      <c r="M526" s="29" t="s">
        <v>819</v>
      </c>
      <c r="N526" s="29"/>
      <c r="O526" s="36"/>
    </row>
    <row r="527" spans="1:15">
      <c r="A527" s="29"/>
      <c r="B527" s="38" t="s">
        <v>803</v>
      </c>
      <c r="C527" s="38">
        <v>1998</v>
      </c>
      <c r="D527" s="29" t="s">
        <v>1447</v>
      </c>
      <c r="E527" s="39" t="s">
        <v>1448</v>
      </c>
      <c r="F527" s="40">
        <v>9780822375722</v>
      </c>
      <c r="G527" s="40">
        <v>9780822323433</v>
      </c>
      <c r="H527" s="41" t="str">
        <f>HYPERLINK("http://dx.doi.org/10.1215/9780822375722","http://dx.doi.org/10.1215/9780822375722")</f>
        <v>http://dx.doi.org/10.1215/9780822375722</v>
      </c>
      <c r="I527" s="20" t="s">
        <v>19</v>
      </c>
      <c r="J527" s="36" t="s">
        <v>20</v>
      </c>
      <c r="K527" s="36" t="s">
        <v>26</v>
      </c>
      <c r="L527" s="36" t="s">
        <v>167</v>
      </c>
      <c r="M527" s="29" t="s">
        <v>819</v>
      </c>
      <c r="N527" s="36"/>
      <c r="O527" s="36"/>
    </row>
    <row r="528" spans="1:15">
      <c r="A528" s="29"/>
      <c r="B528" s="38" t="s">
        <v>803</v>
      </c>
      <c r="C528" s="38">
        <v>1998</v>
      </c>
      <c r="D528" s="29" t="s">
        <v>390</v>
      </c>
      <c r="E528" s="39" t="s">
        <v>1449</v>
      </c>
      <c r="F528" s="40">
        <v>9780822377580</v>
      </c>
      <c r="G528" s="40">
        <v>9780822321217</v>
      </c>
      <c r="H528" s="41" t="str">
        <f>HYPERLINK("http://dx.doi.org/10.1215/9780822377580","http://dx.doi.org/10.1215/9780822377580")</f>
        <v>http://dx.doi.org/10.1215/9780822377580</v>
      </c>
      <c r="I528" s="20" t="s">
        <v>19</v>
      </c>
      <c r="J528" s="36" t="s">
        <v>167</v>
      </c>
      <c r="K528" s="36" t="s">
        <v>20</v>
      </c>
      <c r="L528" s="36" t="s">
        <v>27</v>
      </c>
      <c r="M528" s="29" t="s">
        <v>819</v>
      </c>
      <c r="N528" s="36"/>
      <c r="O528" s="36"/>
    </row>
    <row r="529" spans="1:15">
      <c r="A529" s="29"/>
      <c r="B529" s="38" t="s">
        <v>803</v>
      </c>
      <c r="C529" s="38">
        <v>1998</v>
      </c>
      <c r="D529" s="29" t="s">
        <v>1450</v>
      </c>
      <c r="E529" s="39" t="s">
        <v>1451</v>
      </c>
      <c r="F529" s="40">
        <v>9780822378099</v>
      </c>
      <c r="G529" s="40">
        <v>9780822320920</v>
      </c>
      <c r="H529" s="41" t="str">
        <f>HYPERLINK("http://dx.doi.org/10.1215/9780822378099","http://dx.doi.org/10.1215/9780822378099")</f>
        <v>http://dx.doi.org/10.1215/9780822378099</v>
      </c>
      <c r="I529" s="20" t="s">
        <v>19</v>
      </c>
      <c r="J529" s="36" t="s">
        <v>66</v>
      </c>
      <c r="K529" s="36" t="s">
        <v>142</v>
      </c>
      <c r="L529" s="36" t="s">
        <v>20</v>
      </c>
      <c r="M529" s="29" t="s">
        <v>819</v>
      </c>
      <c r="N529" s="36"/>
      <c r="O529" s="36"/>
    </row>
    <row r="530" spans="1:15">
      <c r="A530" s="29"/>
      <c r="B530" s="38" t="s">
        <v>803</v>
      </c>
      <c r="C530" s="38">
        <v>1998</v>
      </c>
      <c r="D530" s="29" t="s">
        <v>1452</v>
      </c>
      <c r="E530" s="39" t="s">
        <v>1453</v>
      </c>
      <c r="F530" s="40">
        <v>9780822396604</v>
      </c>
      <c r="G530" s="40">
        <v>9780822320746</v>
      </c>
      <c r="H530" s="41" t="str">
        <f>HYPERLINK("http://dx.doi.org/10.1215/9780822396604","http://dx.doi.org/10.1215/9780822396604")</f>
        <v>http://dx.doi.org/10.1215/9780822396604</v>
      </c>
      <c r="I530" s="20" t="s">
        <v>19</v>
      </c>
      <c r="J530" s="36" t="s">
        <v>367</v>
      </c>
      <c r="K530" s="36" t="s">
        <v>20</v>
      </c>
      <c r="L530" s="36" t="s">
        <v>852</v>
      </c>
      <c r="M530" s="29" t="s">
        <v>819</v>
      </c>
      <c r="N530" s="29"/>
      <c r="O530" s="36"/>
    </row>
    <row r="531" spans="1:15">
      <c r="A531" s="29"/>
      <c r="B531" s="38" t="s">
        <v>803</v>
      </c>
      <c r="C531" s="38">
        <v>1998</v>
      </c>
      <c r="D531" s="29" t="s">
        <v>1454</v>
      </c>
      <c r="E531" s="39" t="s">
        <v>1455</v>
      </c>
      <c r="F531" s="40">
        <v>9780822396703</v>
      </c>
      <c r="G531" s="40">
        <v>9780822324706</v>
      </c>
      <c r="H531" s="41" t="str">
        <f>HYPERLINK("http://dx.doi.org/10.1215/9780822396703","http://dx.doi.org/10.1215/9780822396703")</f>
        <v>http://dx.doi.org/10.1215/9780822396703</v>
      </c>
      <c r="I531" s="20" t="s">
        <v>19</v>
      </c>
      <c r="J531" s="36" t="s">
        <v>1357</v>
      </c>
      <c r="K531" s="36" t="s">
        <v>412</v>
      </c>
      <c r="L531" s="36" t="s">
        <v>20</v>
      </c>
      <c r="M531" s="29" t="s">
        <v>819</v>
      </c>
      <c r="N531" s="29"/>
      <c r="O531" s="36"/>
    </row>
    <row r="532" spans="1:15">
      <c r="A532" s="29"/>
      <c r="B532" s="38" t="s">
        <v>803</v>
      </c>
      <c r="C532" s="38">
        <v>1998</v>
      </c>
      <c r="D532" s="29" t="s">
        <v>1456</v>
      </c>
      <c r="E532" s="39" t="s">
        <v>1457</v>
      </c>
      <c r="F532" s="40">
        <v>9780822399957</v>
      </c>
      <c r="G532" s="40">
        <v>9780822321989</v>
      </c>
      <c r="H532" s="41" t="str">
        <f>HYPERLINK("http://dx.doi.org/10.1215/9780822399957","http://dx.doi.org/10.1215/9780822399957")</f>
        <v>http://dx.doi.org/10.1215/9780822399957</v>
      </c>
      <c r="I532" s="20" t="s">
        <v>19</v>
      </c>
      <c r="J532" s="36" t="s">
        <v>66</v>
      </c>
      <c r="K532" s="36" t="s">
        <v>27</v>
      </c>
      <c r="L532" s="36" t="s">
        <v>26</v>
      </c>
      <c r="M532" s="29" t="s">
        <v>819</v>
      </c>
      <c r="N532" s="29"/>
      <c r="O532" s="36"/>
    </row>
    <row r="533" spans="1:15">
      <c r="A533" s="29"/>
      <c r="B533" s="38" t="s">
        <v>803</v>
      </c>
      <c r="C533" s="38">
        <v>1998</v>
      </c>
      <c r="D533" s="29" t="s">
        <v>1458</v>
      </c>
      <c r="E533" s="39" t="s">
        <v>1459</v>
      </c>
      <c r="F533" s="40">
        <v>9780822399896</v>
      </c>
      <c r="G533" s="40">
        <v>9780822321675</v>
      </c>
      <c r="H533" s="41" t="s">
        <v>1460</v>
      </c>
      <c r="I533" s="20" t="s">
        <v>19</v>
      </c>
      <c r="J533" s="36" t="s">
        <v>367</v>
      </c>
      <c r="K533" s="36" t="s">
        <v>20</v>
      </c>
      <c r="L533" s="36" t="s">
        <v>35</v>
      </c>
      <c r="M533" s="29" t="s">
        <v>819</v>
      </c>
      <c r="N533" s="29"/>
      <c r="O533" s="36"/>
    </row>
    <row r="534" spans="1:15">
      <c r="A534" s="29"/>
      <c r="B534" s="38" t="s">
        <v>803</v>
      </c>
      <c r="C534" s="38">
        <v>1998</v>
      </c>
      <c r="D534" s="29" t="s">
        <v>1461</v>
      </c>
      <c r="E534" s="39" t="s">
        <v>1462</v>
      </c>
      <c r="F534" s="40">
        <v>9780822378105</v>
      </c>
      <c r="G534" s="40">
        <v>9780822321958</v>
      </c>
      <c r="H534" s="41" t="str">
        <f>HYPERLINK("http://dx.doi.org/10.1215/9780822378105","http://dx.doi.org/10.1215/9780822378105")</f>
        <v>http://dx.doi.org/10.1215/9780822378105</v>
      </c>
      <c r="I534" s="20" t="s">
        <v>19</v>
      </c>
      <c r="J534" s="36" t="s">
        <v>167</v>
      </c>
      <c r="K534" s="36" t="s">
        <v>160</v>
      </c>
      <c r="L534" s="36" t="s">
        <v>20</v>
      </c>
      <c r="M534" s="29" t="s">
        <v>819</v>
      </c>
      <c r="N534" s="29"/>
      <c r="O534" s="36"/>
    </row>
    <row r="535" spans="1:15">
      <c r="A535" s="29"/>
      <c r="B535" s="38" t="s">
        <v>803</v>
      </c>
      <c r="C535" s="38">
        <v>1998</v>
      </c>
      <c r="D535" s="29" t="s">
        <v>1463</v>
      </c>
      <c r="E535" s="39" t="s">
        <v>1464</v>
      </c>
      <c r="F535" s="40">
        <v>9780822398387</v>
      </c>
      <c r="G535" s="40">
        <v>9780822321637</v>
      </c>
      <c r="H535" s="41" t="str">
        <f>HYPERLINK("http://dx.doi.org/10.1215/9780822398387","http://dx.doi.org/10.1215/9780822398387")</f>
        <v>http://dx.doi.org/10.1215/9780822398387</v>
      </c>
      <c r="I535" s="20" t="s">
        <v>19</v>
      </c>
      <c r="J535" s="36" t="s">
        <v>61</v>
      </c>
      <c r="K535" s="36" t="s">
        <v>48</v>
      </c>
      <c r="L535" s="36" t="s">
        <v>20</v>
      </c>
      <c r="M535" s="29" t="s">
        <v>819</v>
      </c>
      <c r="N535" s="29"/>
      <c r="O535" s="36"/>
    </row>
    <row r="536" spans="1:15">
      <c r="A536" s="29"/>
      <c r="B536" s="38" t="s">
        <v>803</v>
      </c>
      <c r="C536" s="38">
        <v>1998</v>
      </c>
      <c r="D536" s="29" t="s">
        <v>1465</v>
      </c>
      <c r="E536" s="39" t="s">
        <v>1466</v>
      </c>
      <c r="F536" s="40">
        <v>9780822398530</v>
      </c>
      <c r="G536" s="40">
        <v>9780822321477</v>
      </c>
      <c r="H536" s="41" t="str">
        <f>HYPERLINK("http://dx.doi.org/10.1215/9780822398530","http://dx.doi.org/10.1215/9780822398530")</f>
        <v>http://dx.doi.org/10.1215/9780822398530</v>
      </c>
      <c r="I536" s="20" t="s">
        <v>19</v>
      </c>
      <c r="J536" s="36" t="s">
        <v>48</v>
      </c>
      <c r="K536" s="36" t="s">
        <v>27</v>
      </c>
      <c r="L536" s="36" t="s">
        <v>35</v>
      </c>
      <c r="M536" s="29" t="s">
        <v>819</v>
      </c>
      <c r="N536" s="29"/>
      <c r="O536" s="36"/>
    </row>
    <row r="537" spans="1:15">
      <c r="A537" s="29"/>
      <c r="B537" s="38" t="s">
        <v>803</v>
      </c>
      <c r="C537" s="38">
        <v>1998</v>
      </c>
      <c r="D537" s="29" t="s">
        <v>1467</v>
      </c>
      <c r="E537" s="39" t="s">
        <v>1468</v>
      </c>
      <c r="F537" s="40">
        <v>9780822398998</v>
      </c>
      <c r="G537" s="40">
        <v>9780822320678</v>
      </c>
      <c r="H537" s="41" t="str">
        <f>HYPERLINK("http://dx.doi.org/10.1215/9780822398998","http://dx.doi.org/10.1215/9780822398998")</f>
        <v>http://dx.doi.org/10.1215/9780822398998</v>
      </c>
      <c r="I537" s="20" t="s">
        <v>19</v>
      </c>
      <c r="J537" s="36" t="s">
        <v>137</v>
      </c>
      <c r="K537" s="36" t="s">
        <v>20</v>
      </c>
      <c r="L537" s="36" t="s">
        <v>48</v>
      </c>
      <c r="M537" s="29" t="s">
        <v>819</v>
      </c>
      <c r="N537" s="29"/>
      <c r="O537" s="36"/>
    </row>
    <row r="538" spans="1:15">
      <c r="A538" s="29"/>
      <c r="B538" s="38" t="s">
        <v>803</v>
      </c>
      <c r="C538" s="38">
        <v>1997</v>
      </c>
      <c r="D538" s="29" t="s">
        <v>1469</v>
      </c>
      <c r="E538" s="39" t="s">
        <v>1470</v>
      </c>
      <c r="F538" s="40">
        <v>9780822382102</v>
      </c>
      <c r="G538" s="40" t="s">
        <v>1471</v>
      </c>
      <c r="H538" s="41" t="s">
        <v>1472</v>
      </c>
      <c r="I538" s="20" t="s">
        <v>19</v>
      </c>
      <c r="J538" s="36" t="s">
        <v>48</v>
      </c>
      <c r="K538" s="36" t="s">
        <v>43</v>
      </c>
      <c r="L538" s="36" t="s">
        <v>20</v>
      </c>
      <c r="M538" s="29"/>
      <c r="N538" s="29"/>
      <c r="O538" s="36"/>
    </row>
    <row r="539" spans="1:15">
      <c r="A539" s="29"/>
      <c r="B539" s="38" t="s">
        <v>803</v>
      </c>
      <c r="C539" s="38">
        <v>1997</v>
      </c>
      <c r="D539" s="29" t="s">
        <v>87</v>
      </c>
      <c r="E539" s="39" t="s">
        <v>1473</v>
      </c>
      <c r="F539" s="40">
        <v>9780822378167</v>
      </c>
      <c r="G539" s="40">
        <v>9780822320449</v>
      </c>
      <c r="H539" s="41" t="str">
        <f>HYPERLINK("http://dx.doi.org/10.1215/9780822378167","http://dx.doi.org/10.1215/9780822378167")</f>
        <v>http://dx.doi.org/10.1215/9780822378167</v>
      </c>
      <c r="I539" s="20" t="s">
        <v>19</v>
      </c>
      <c r="J539" s="36" t="s">
        <v>90</v>
      </c>
      <c r="K539" s="36" t="s">
        <v>20</v>
      </c>
      <c r="L539" s="36" t="s">
        <v>160</v>
      </c>
      <c r="M539" s="29" t="s">
        <v>819</v>
      </c>
      <c r="N539" s="29"/>
      <c r="O539" s="36"/>
    </row>
    <row r="540" spans="1:15">
      <c r="A540" s="29"/>
      <c r="B540" s="38" t="s">
        <v>803</v>
      </c>
      <c r="C540" s="38">
        <v>1997</v>
      </c>
      <c r="D540" s="29" t="s">
        <v>531</v>
      </c>
      <c r="E540" s="39" t="s">
        <v>1474</v>
      </c>
      <c r="F540" s="40">
        <v>9780822396741</v>
      </c>
      <c r="G540" s="40">
        <v>9780822319184</v>
      </c>
      <c r="H540" s="41" t="str">
        <f>HYPERLINK("http://dx.doi.org/10.1215/9780822396741","http://dx.doi.org/10.1215/9780822396741")</f>
        <v>http://dx.doi.org/10.1215/9780822396741</v>
      </c>
      <c r="I540" s="20" t="s">
        <v>19</v>
      </c>
      <c r="J540" s="36" t="s">
        <v>412</v>
      </c>
      <c r="K540" s="36" t="s">
        <v>20</v>
      </c>
      <c r="L540" s="36" t="s">
        <v>26</v>
      </c>
      <c r="M540" s="29" t="s">
        <v>819</v>
      </c>
      <c r="N540" s="29"/>
      <c r="O540" s="36"/>
    </row>
    <row r="541" spans="1:15">
      <c r="A541" s="29"/>
      <c r="B541" s="38" t="s">
        <v>803</v>
      </c>
      <c r="C541" s="38">
        <v>1997</v>
      </c>
      <c r="D541" s="29" t="s">
        <v>1475</v>
      </c>
      <c r="E541" s="39" t="s">
        <v>1476</v>
      </c>
      <c r="F541" s="40">
        <v>9780822379218</v>
      </c>
      <c r="G541" s="40">
        <v>9780822320418</v>
      </c>
      <c r="H541" s="41" t="str">
        <f>HYPERLINK("http://dx.doi.org/10.1215/9780822379218","http://dx.doi.org/10.1215/9780822379218")</f>
        <v>http://dx.doi.org/10.1215/9780822379218</v>
      </c>
      <c r="I541" s="20" t="s">
        <v>19</v>
      </c>
      <c r="J541" s="36" t="s">
        <v>167</v>
      </c>
      <c r="K541" s="36" t="s">
        <v>26</v>
      </c>
      <c r="L541" s="36" t="s">
        <v>20</v>
      </c>
      <c r="M541" s="29" t="s">
        <v>819</v>
      </c>
      <c r="N541" s="29"/>
      <c r="O541" s="36"/>
    </row>
    <row r="542" spans="1:15">
      <c r="A542" s="29"/>
      <c r="B542" s="38" t="s">
        <v>803</v>
      </c>
      <c r="C542" s="38">
        <v>1997</v>
      </c>
      <c r="D542" s="29" t="s">
        <v>1477</v>
      </c>
      <c r="E542" s="39" t="s">
        <v>1478</v>
      </c>
      <c r="F542" s="40">
        <v>9780822382447</v>
      </c>
      <c r="G542" s="40" t="s">
        <v>1479</v>
      </c>
      <c r="H542" s="41" t="str">
        <f>HYPERLINK("http://dx.doi.org/10.1215/9780822382447","http://dx.doi.org/10.1215/9780822382447")</f>
        <v>http://dx.doi.org/10.1215/9780822382447</v>
      </c>
      <c r="I542" s="20" t="s">
        <v>19</v>
      </c>
      <c r="J542" s="36" t="s">
        <v>48</v>
      </c>
      <c r="K542" s="36" t="s">
        <v>167</v>
      </c>
      <c r="L542" s="36" t="s">
        <v>27</v>
      </c>
      <c r="M542" s="29"/>
      <c r="N542" s="29"/>
      <c r="O542" s="36"/>
    </row>
    <row r="543" spans="1:15">
      <c r="A543" s="29"/>
      <c r="B543" s="38" t="s">
        <v>803</v>
      </c>
      <c r="C543" s="38">
        <v>1997</v>
      </c>
      <c r="D543" s="29" t="s">
        <v>1480</v>
      </c>
      <c r="E543" s="39" t="s">
        <v>1481</v>
      </c>
      <c r="F543" s="40">
        <v>9780822383031</v>
      </c>
      <c r="G543" s="40" t="s">
        <v>1482</v>
      </c>
      <c r="H543" s="41" t="s">
        <v>1483</v>
      </c>
      <c r="I543" s="20" t="s">
        <v>19</v>
      </c>
      <c r="J543" s="36" t="s">
        <v>27</v>
      </c>
      <c r="K543" s="36" t="s">
        <v>1357</v>
      </c>
      <c r="L543" s="36" t="s">
        <v>61</v>
      </c>
      <c r="M543" s="29"/>
      <c r="N543" s="29"/>
      <c r="O543" s="36"/>
    </row>
    <row r="544" spans="1:15">
      <c r="A544" s="29"/>
      <c r="B544" s="38" t="s">
        <v>803</v>
      </c>
      <c r="C544" s="38">
        <v>1997</v>
      </c>
      <c r="D544" s="29" t="s">
        <v>1484</v>
      </c>
      <c r="E544" s="39" t="s">
        <v>1485</v>
      </c>
      <c r="F544" s="40">
        <v>9780822382478</v>
      </c>
      <c r="G544" s="40" t="s">
        <v>1486</v>
      </c>
      <c r="H544" s="41" t="str">
        <f>HYPERLINK("http://dx.doi.org/10.1215/9780822382478","http://dx.doi.org/10.1215/9780822382478")</f>
        <v>http://dx.doi.org/10.1215/9780822382478</v>
      </c>
      <c r="I544" s="20" t="s">
        <v>19</v>
      </c>
      <c r="J544" s="36" t="s">
        <v>27</v>
      </c>
      <c r="K544" s="36" t="s">
        <v>35</v>
      </c>
      <c r="L544" s="36"/>
      <c r="M544" s="29"/>
      <c r="N544" s="29"/>
      <c r="O544" s="36"/>
    </row>
    <row r="545" spans="1:15">
      <c r="A545" s="29"/>
      <c r="B545" s="38" t="s">
        <v>803</v>
      </c>
      <c r="C545" s="38">
        <v>1997</v>
      </c>
      <c r="D545" s="29" t="s">
        <v>1487</v>
      </c>
      <c r="E545" s="39" t="s">
        <v>1488</v>
      </c>
      <c r="F545" s="40">
        <v>9780822382744</v>
      </c>
      <c r="G545" s="40" t="s">
        <v>1489</v>
      </c>
      <c r="H545" s="41" t="str">
        <f>HYPERLINK("http://dx.doi.org/10.1215/9780822382744","http://dx.doi.org/10.1215/9780822382744")</f>
        <v>http://dx.doi.org/10.1215/9780822382744</v>
      </c>
      <c r="I545" s="20" t="s">
        <v>19</v>
      </c>
      <c r="J545" s="36" t="s">
        <v>294</v>
      </c>
      <c r="K545" s="36" t="s">
        <v>60</v>
      </c>
      <c r="L545" s="36" t="s">
        <v>20</v>
      </c>
      <c r="M545" s="29"/>
      <c r="N545" s="29"/>
      <c r="O545" s="36"/>
    </row>
    <row r="546" spans="1:15">
      <c r="A546" s="29"/>
      <c r="B546" s="38" t="s">
        <v>803</v>
      </c>
      <c r="C546" s="38">
        <v>1997</v>
      </c>
      <c r="D546" s="29" t="s">
        <v>731</v>
      </c>
      <c r="E546" s="39" t="s">
        <v>1490</v>
      </c>
      <c r="F546" s="40">
        <v>9780822398233</v>
      </c>
      <c r="G546" s="40">
        <v>9780822320166</v>
      </c>
      <c r="H546" s="41" t="str">
        <f>HYPERLINK("http://dx.doi.org/10.1215/9780822398233","http://dx.doi.org/10.1215/9780822398233")</f>
        <v>http://dx.doi.org/10.1215/9780822398233</v>
      </c>
      <c r="I546" s="20" t="s">
        <v>19</v>
      </c>
      <c r="J546" s="36" t="s">
        <v>27</v>
      </c>
      <c r="K546" s="36" t="s">
        <v>35</v>
      </c>
      <c r="L546" s="36" t="s">
        <v>26</v>
      </c>
      <c r="M546" s="29" t="s">
        <v>819</v>
      </c>
      <c r="N546" s="29"/>
      <c r="O546" s="36"/>
    </row>
    <row r="547" spans="1:15">
      <c r="A547" s="29"/>
      <c r="B547" s="38" t="s">
        <v>803</v>
      </c>
      <c r="C547" s="38">
        <v>1997</v>
      </c>
      <c r="D547" s="29" t="s">
        <v>1491</v>
      </c>
      <c r="E547" s="39" t="s">
        <v>1492</v>
      </c>
      <c r="F547" s="40">
        <v>9780822398400</v>
      </c>
      <c r="G547" s="40">
        <v>9780822319962</v>
      </c>
      <c r="H547" s="41" t="str">
        <f>HYPERLINK("http://dx.doi.org/10.1215/9780822398400","http://dx.doi.org/10.1215/9780822398400")</f>
        <v>http://dx.doi.org/10.1215/9780822398400</v>
      </c>
      <c r="I547" s="20" t="s">
        <v>19</v>
      </c>
      <c r="J547" s="36" t="s">
        <v>66</v>
      </c>
      <c r="K547" s="36" t="s">
        <v>20</v>
      </c>
      <c r="L547" s="36" t="s">
        <v>142</v>
      </c>
      <c r="M547" s="29" t="s">
        <v>819</v>
      </c>
      <c r="N547" s="29"/>
      <c r="O547" s="36"/>
    </row>
    <row r="548" spans="1:15">
      <c r="A548" s="29"/>
      <c r="B548" s="38" t="s">
        <v>803</v>
      </c>
      <c r="C548" s="38">
        <v>1997</v>
      </c>
      <c r="D548" s="29" t="s">
        <v>87</v>
      </c>
      <c r="E548" s="39" t="s">
        <v>1493</v>
      </c>
      <c r="F548" s="40">
        <v>9780822378181</v>
      </c>
      <c r="G548" s="40">
        <v>9780822320395</v>
      </c>
      <c r="H548" s="41" t="str">
        <f>HYPERLINK("http://dx.doi.org/10.1215/9780822378181","http://dx.doi.org/10.1215/9780822378181")</f>
        <v>http://dx.doi.org/10.1215/9780822378181</v>
      </c>
      <c r="I548" s="20" t="s">
        <v>19</v>
      </c>
      <c r="J548" s="36" t="s">
        <v>20</v>
      </c>
      <c r="K548" s="36" t="s">
        <v>61</v>
      </c>
      <c r="L548" s="36" t="s">
        <v>90</v>
      </c>
      <c r="M548" s="29" t="s">
        <v>819</v>
      </c>
      <c r="N548" s="29"/>
      <c r="O548" s="36"/>
    </row>
    <row r="549" spans="1:15">
      <c r="A549" s="29"/>
      <c r="B549" s="38" t="s">
        <v>803</v>
      </c>
      <c r="C549" s="38">
        <v>1997</v>
      </c>
      <c r="D549" s="29" t="s">
        <v>691</v>
      </c>
      <c r="E549" s="39" t="s">
        <v>1494</v>
      </c>
      <c r="F549" s="40">
        <v>9780822399353</v>
      </c>
      <c r="G549" s="40">
        <v>9780822319153</v>
      </c>
      <c r="H549" s="41" t="str">
        <f>HYPERLINK("http://dx.doi.org/10.1215/9780822399353","http://dx.doi.org/10.1215/9780822399353")</f>
        <v>http://dx.doi.org/10.1215/9780822399353</v>
      </c>
      <c r="I549" s="20" t="s">
        <v>19</v>
      </c>
      <c r="J549" s="36" t="s">
        <v>138</v>
      </c>
      <c r="K549" s="36" t="s">
        <v>20</v>
      </c>
      <c r="L549" s="36"/>
      <c r="M549" s="29" t="s">
        <v>819</v>
      </c>
      <c r="N549" s="45"/>
      <c r="O549" s="36"/>
    </row>
    <row r="550" spans="1:15">
      <c r="A550" s="29"/>
      <c r="B550" s="38" t="s">
        <v>803</v>
      </c>
      <c r="C550" s="38">
        <v>1996</v>
      </c>
      <c r="D550" s="29" t="s">
        <v>1495</v>
      </c>
      <c r="E550" s="39" t="s">
        <v>1496</v>
      </c>
      <c r="F550" s="40">
        <v>9780822396710</v>
      </c>
      <c r="G550" s="40">
        <v>9780822316961</v>
      </c>
      <c r="H550" s="41" t="str">
        <f>HYPERLINK("http://dx.doi.org/10.1215/9780822396710","http://dx.doi.org/10.1215/9780822396710")</f>
        <v>http://dx.doi.org/10.1215/9780822396710</v>
      </c>
      <c r="I550" s="20" t="s">
        <v>19</v>
      </c>
      <c r="J550" s="36" t="s">
        <v>20</v>
      </c>
      <c r="K550" s="36" t="s">
        <v>168</v>
      </c>
      <c r="L550" s="36" t="s">
        <v>26</v>
      </c>
      <c r="M550" s="29" t="s">
        <v>819</v>
      </c>
      <c r="N550" s="29"/>
      <c r="O550" s="36"/>
    </row>
    <row r="551" spans="1:15">
      <c r="A551" s="29"/>
      <c r="B551" s="38" t="s">
        <v>803</v>
      </c>
      <c r="C551" s="38">
        <v>1996</v>
      </c>
      <c r="D551" s="29" t="s">
        <v>1497</v>
      </c>
      <c r="E551" s="39" t="s">
        <v>1498</v>
      </c>
      <c r="F551" s="40">
        <v>9780822396727</v>
      </c>
      <c r="G551" s="40">
        <v>9780822317470</v>
      </c>
      <c r="H551" s="41" t="str">
        <f>HYPERLINK("http://dx.doi.org/10.1215/9780822396727","http://dx.doi.org/10.1215/9780822396727")</f>
        <v>http://dx.doi.org/10.1215/9780822396727</v>
      </c>
      <c r="I551" s="20" t="s">
        <v>19</v>
      </c>
      <c r="J551" s="36" t="s">
        <v>27</v>
      </c>
      <c r="K551" s="36" t="s">
        <v>26</v>
      </c>
      <c r="L551" s="36" t="s">
        <v>86</v>
      </c>
      <c r="M551" s="29" t="s">
        <v>819</v>
      </c>
      <c r="N551" s="29"/>
      <c r="O551" s="36"/>
    </row>
    <row r="552" spans="1:15">
      <c r="A552" s="29"/>
      <c r="B552" s="38" t="s">
        <v>803</v>
      </c>
      <c r="C552" s="38">
        <v>1996</v>
      </c>
      <c r="D552" s="29" t="s">
        <v>67</v>
      </c>
      <c r="E552" s="39" t="s">
        <v>1499</v>
      </c>
      <c r="F552" s="40">
        <v>9780822382003</v>
      </c>
      <c r="G552" s="40" t="s">
        <v>1500</v>
      </c>
      <c r="H552" s="41" t="str">
        <f>HYPERLINK("http://dx.doi.org/10.1215/9780822382003","http://dx.doi.org/10.1215/9780822382003")</f>
        <v>http://dx.doi.org/10.1215/9780822382003</v>
      </c>
      <c r="I552" s="20" t="s">
        <v>19</v>
      </c>
      <c r="J552" s="36" t="s">
        <v>192</v>
      </c>
      <c r="K552" s="36" t="s">
        <v>20</v>
      </c>
      <c r="L552" s="36" t="s">
        <v>65</v>
      </c>
      <c r="M552" s="29"/>
      <c r="N552" s="29"/>
      <c r="O552" s="36"/>
    </row>
    <row r="553" spans="1:15">
      <c r="A553" s="29"/>
      <c r="B553" s="38" t="s">
        <v>803</v>
      </c>
      <c r="C553" s="38">
        <v>1996</v>
      </c>
      <c r="D553" s="29" t="s">
        <v>1501</v>
      </c>
      <c r="E553" s="39" t="s">
        <v>1502</v>
      </c>
      <c r="F553" s="40">
        <v>9780822379010</v>
      </c>
      <c r="G553" s="40">
        <v>9780822318644</v>
      </c>
      <c r="H553" s="41" t="str">
        <f>HYPERLINK("http://dx.doi.org/10.1215/9780822379010","http://dx.doi.org/10.1215/9780822379010")</f>
        <v>http://dx.doi.org/10.1215/9780822379010</v>
      </c>
      <c r="I553" s="20" t="s">
        <v>19</v>
      </c>
      <c r="J553" s="36" t="s">
        <v>31</v>
      </c>
      <c r="K553" s="36" t="s">
        <v>26</v>
      </c>
      <c r="L553" s="36" t="s">
        <v>20</v>
      </c>
      <c r="M553" s="29" t="s">
        <v>819</v>
      </c>
      <c r="N553" s="29"/>
      <c r="O553" s="36"/>
    </row>
    <row r="554" spans="1:15">
      <c r="A554" s="29"/>
      <c r="B554" s="38" t="s">
        <v>803</v>
      </c>
      <c r="C554" s="38">
        <v>1996</v>
      </c>
      <c r="D554" s="29" t="s">
        <v>1503</v>
      </c>
      <c r="E554" s="39" t="s">
        <v>1504</v>
      </c>
      <c r="F554" s="40">
        <v>9780822399254</v>
      </c>
      <c r="G554" s="40">
        <v>9780822317234</v>
      </c>
      <c r="H554" s="41" t="str">
        <f>HYPERLINK("http://dx.doi.org/10.1215/9780822399254","http://dx.doi.org/10.1215/9780822399254")</f>
        <v>http://dx.doi.org/10.1215/9780822399254</v>
      </c>
      <c r="I554" s="20" t="s">
        <v>19</v>
      </c>
      <c r="J554" s="36" t="s">
        <v>167</v>
      </c>
      <c r="K554" s="36" t="s">
        <v>20</v>
      </c>
      <c r="L554" s="36"/>
      <c r="M554" s="29" t="s">
        <v>819</v>
      </c>
      <c r="N554" s="29"/>
      <c r="O554" s="36"/>
    </row>
    <row r="555" spans="1:15">
      <c r="A555" s="46"/>
      <c r="B555" s="38" t="s">
        <v>803</v>
      </c>
      <c r="C555" s="38">
        <v>1996</v>
      </c>
      <c r="D555" s="29" t="s">
        <v>1505</v>
      </c>
      <c r="E555" s="39" t="s">
        <v>1506</v>
      </c>
      <c r="F555" s="40">
        <v>9780822397649</v>
      </c>
      <c r="G555" s="40">
        <v>9780822317418</v>
      </c>
      <c r="H555" s="41" t="str">
        <f>HYPERLINK("http://dx.doi.org/10.1215/9780822397649","http://dx.doi.org/10.1215/9780822397649")</f>
        <v>http://dx.doi.org/10.1215/9780822397649</v>
      </c>
      <c r="I555" s="20" t="s">
        <v>19</v>
      </c>
      <c r="J555" s="36" t="s">
        <v>138</v>
      </c>
      <c r="K555" s="36" t="s">
        <v>27</v>
      </c>
      <c r="L555" s="36" t="s">
        <v>1357</v>
      </c>
      <c r="M555" s="29" t="s">
        <v>819</v>
      </c>
      <c r="N555" s="29"/>
      <c r="O555" s="36"/>
    </row>
    <row r="556" spans="1:15">
      <c r="A556" s="46"/>
      <c r="B556" s="38" t="s">
        <v>803</v>
      </c>
      <c r="C556" s="38">
        <v>1996</v>
      </c>
      <c r="D556" s="29" t="s">
        <v>1507</v>
      </c>
      <c r="E556" s="39" t="s">
        <v>1508</v>
      </c>
      <c r="F556" s="40">
        <v>9780822382041</v>
      </c>
      <c r="G556" s="40" t="s">
        <v>1509</v>
      </c>
      <c r="H556" s="41" t="str">
        <f>HYPERLINK("http://dx.doi.org/10.1215/9780822382041","http://dx.doi.org/10.1215/9780822382041")</f>
        <v>http://dx.doi.org/10.1215/9780822382041</v>
      </c>
      <c r="I556" s="20" t="s">
        <v>19</v>
      </c>
      <c r="J556" s="36" t="s">
        <v>329</v>
      </c>
      <c r="K556" s="36" t="s">
        <v>20</v>
      </c>
      <c r="L556" s="36" t="s">
        <v>35</v>
      </c>
      <c r="M556" s="29"/>
      <c r="N556" s="29"/>
      <c r="O556" s="36"/>
    </row>
    <row r="557" spans="1:15">
      <c r="A557" s="46"/>
      <c r="B557" s="38" t="s">
        <v>803</v>
      </c>
      <c r="C557" s="38">
        <v>1996</v>
      </c>
      <c r="D557" s="29" t="s">
        <v>1510</v>
      </c>
      <c r="E557" s="39" t="s">
        <v>1511</v>
      </c>
      <c r="F557" s="40">
        <v>9780822398028</v>
      </c>
      <c r="G557" s="40">
        <v>9780822318484</v>
      </c>
      <c r="H557" s="41" t="str">
        <f>HYPERLINK("http://dx.doi.org/10.1215/9780822398028","http://dx.doi.org/10.1215/9780822398028")</f>
        <v>http://dx.doi.org/10.1215/9780822398028</v>
      </c>
      <c r="I557" s="20" t="s">
        <v>19</v>
      </c>
      <c r="J557" s="36" t="s">
        <v>852</v>
      </c>
      <c r="K557" s="36" t="s">
        <v>27</v>
      </c>
      <c r="L557" s="36" t="s">
        <v>26</v>
      </c>
      <c r="M557" s="29" t="s">
        <v>819</v>
      </c>
      <c r="N557" s="29"/>
      <c r="O557" s="36"/>
    </row>
    <row r="558" spans="1:15">
      <c r="A558" s="46"/>
      <c r="B558" s="38" t="s">
        <v>803</v>
      </c>
      <c r="C558" s="38">
        <v>1995</v>
      </c>
      <c r="D558" s="29" t="s">
        <v>1512</v>
      </c>
      <c r="E558" s="39" t="s">
        <v>1513</v>
      </c>
      <c r="F558" s="40">
        <v>9780822399483</v>
      </c>
      <c r="G558" s="40">
        <v>9780822316152</v>
      </c>
      <c r="H558" s="41" t="str">
        <f>HYPERLINK("http://dx.doi.org/10.1215/9780822399483","http://dx.doi.org/10.1215/9780822399483")</f>
        <v>http://dx.doi.org/10.1215/9780822399483</v>
      </c>
      <c r="I558" s="20" t="s">
        <v>19</v>
      </c>
      <c r="J558" s="36" t="s">
        <v>27</v>
      </c>
      <c r="K558" s="36" t="s">
        <v>356</v>
      </c>
      <c r="L558" s="36" t="s">
        <v>246</v>
      </c>
      <c r="M558" s="29" t="s">
        <v>819</v>
      </c>
      <c r="N558" s="29"/>
      <c r="O558" s="36"/>
    </row>
    <row r="559" spans="1:15">
      <c r="A559" s="46"/>
      <c r="B559" s="38" t="s">
        <v>803</v>
      </c>
      <c r="C559" s="38">
        <v>1995</v>
      </c>
      <c r="D559" s="29" t="s">
        <v>1514</v>
      </c>
      <c r="E559" s="39" t="s">
        <v>1515</v>
      </c>
      <c r="F559" s="40">
        <v>9780822396079</v>
      </c>
      <c r="G559" s="40">
        <v>9780822316954</v>
      </c>
      <c r="H559" s="41" t="str">
        <f>HYPERLINK("http://dx.doi.org/10.1215/9780822396079","http://dx.doi.org/10.1215/9780822396079")</f>
        <v>http://dx.doi.org/10.1215/9780822396079</v>
      </c>
      <c r="I559" s="20" t="s">
        <v>19</v>
      </c>
      <c r="J559" s="36" t="s">
        <v>27</v>
      </c>
      <c r="K559" s="36" t="s">
        <v>167</v>
      </c>
      <c r="L559" s="36" t="s">
        <v>20</v>
      </c>
      <c r="M559" s="29" t="s">
        <v>819</v>
      </c>
      <c r="N559" s="29"/>
      <c r="O559" s="36"/>
    </row>
    <row r="560" spans="1:15">
      <c r="A560" s="46"/>
      <c r="B560" s="38" t="s">
        <v>803</v>
      </c>
      <c r="C560" s="38">
        <v>1995</v>
      </c>
      <c r="D560" s="29" t="s">
        <v>449</v>
      </c>
      <c r="E560" s="39" t="s">
        <v>1516</v>
      </c>
      <c r="F560" s="40">
        <v>9780822399476</v>
      </c>
      <c r="G560" s="40">
        <v>9780822315919</v>
      </c>
      <c r="H560" s="41" t="str">
        <f>HYPERLINK("http://dx.doi.org/10.1215/9780822399476","http://dx.doi.org/10.1215/9780822399476")</f>
        <v>http://dx.doi.org/10.1215/9780822399476</v>
      </c>
      <c r="I560" s="20" t="s">
        <v>19</v>
      </c>
      <c r="J560" s="36" t="s">
        <v>48</v>
      </c>
      <c r="K560" s="36" t="s">
        <v>20</v>
      </c>
      <c r="L560" s="36" t="s">
        <v>160</v>
      </c>
      <c r="M560" s="29" t="s">
        <v>819</v>
      </c>
      <c r="N560" s="29"/>
      <c r="O560" s="36"/>
    </row>
    <row r="561" spans="1:15">
      <c r="A561" s="46"/>
      <c r="B561" s="38" t="s">
        <v>803</v>
      </c>
      <c r="C561" s="38">
        <v>1995</v>
      </c>
      <c r="D561" s="29" t="s">
        <v>1517</v>
      </c>
      <c r="E561" s="39" t="s">
        <v>1518</v>
      </c>
      <c r="F561" s="40">
        <v>9780822381952</v>
      </c>
      <c r="G561" s="40" t="s">
        <v>1519</v>
      </c>
      <c r="H561" s="41" t="str">
        <f>HYPERLINK("http://dx.doi.org/10.1215/9780822381952","http://dx.doi.org/10.1215/9780822381952")</f>
        <v>http://dx.doi.org/10.1215/9780822381952</v>
      </c>
      <c r="I561" s="20" t="s">
        <v>19</v>
      </c>
      <c r="J561" s="36" t="s">
        <v>20</v>
      </c>
      <c r="K561" s="36" t="s">
        <v>94</v>
      </c>
      <c r="L561" s="36"/>
      <c r="M561" s="29"/>
      <c r="N561" s="29"/>
      <c r="O561" s="36"/>
    </row>
    <row r="562" spans="1:15">
      <c r="A562" s="46"/>
      <c r="B562" s="38" t="s">
        <v>803</v>
      </c>
      <c r="C562" s="38">
        <v>1995</v>
      </c>
      <c r="D562" s="29" t="s">
        <v>459</v>
      </c>
      <c r="E562" s="39" t="s">
        <v>1520</v>
      </c>
      <c r="F562" s="40">
        <v>9780822399247</v>
      </c>
      <c r="G562" s="40">
        <v>9780822316206</v>
      </c>
      <c r="H562" s="41" t="str">
        <f>HYPERLINK("http://dx.doi.org/10.1215/9780822399247","http://dx.doi.org/10.1215/9780822399247")</f>
        <v>http://dx.doi.org/10.1215/9780822399247</v>
      </c>
      <c r="I562" s="20" t="s">
        <v>19</v>
      </c>
      <c r="J562" s="36" t="s">
        <v>1357</v>
      </c>
      <c r="K562" s="36" t="s">
        <v>27</v>
      </c>
      <c r="L562" s="36" t="s">
        <v>26</v>
      </c>
      <c r="M562" s="29" t="s">
        <v>819</v>
      </c>
      <c r="N562" s="29"/>
      <c r="O562" s="36"/>
    </row>
    <row r="563" spans="1:15">
      <c r="A563" s="46"/>
      <c r="B563" s="38" t="s">
        <v>803</v>
      </c>
      <c r="C563" s="38">
        <v>1995</v>
      </c>
      <c r="D563" s="29" t="s">
        <v>1521</v>
      </c>
      <c r="E563" s="39" t="s">
        <v>1522</v>
      </c>
      <c r="F563" s="40">
        <v>9780822396048</v>
      </c>
      <c r="G563" s="40">
        <v>9780822316480</v>
      </c>
      <c r="H563" s="41" t="str">
        <f>HYPERLINK("http://dx.doi.org/10.1215/9780822396048","http://dx.doi.org/10.1215/9780822396048")</f>
        <v>http://dx.doi.org/10.1215/9780822396048</v>
      </c>
      <c r="I563" s="20" t="s">
        <v>19</v>
      </c>
      <c r="J563" s="36" t="s">
        <v>94</v>
      </c>
      <c r="K563" s="36" t="s">
        <v>20</v>
      </c>
      <c r="L563" s="36"/>
      <c r="M563" s="29" t="s">
        <v>819</v>
      </c>
      <c r="N563" s="29"/>
      <c r="O563" s="36"/>
    </row>
    <row r="564" spans="1:15">
      <c r="A564" s="46"/>
      <c r="B564" s="38" t="s">
        <v>803</v>
      </c>
      <c r="C564" s="38">
        <v>1995</v>
      </c>
      <c r="D564" s="29" t="s">
        <v>1523</v>
      </c>
      <c r="E564" s="39" t="s">
        <v>1524</v>
      </c>
      <c r="F564" s="40">
        <v>9780822379232</v>
      </c>
      <c r="G564" s="40">
        <v>9780822316381</v>
      </c>
      <c r="H564" s="41" t="str">
        <f>HYPERLINK("http://dx.doi.org/10.1215/9780822379232","http://dx.doi.org/10.1215/9780822379232")</f>
        <v>http://dx.doi.org/10.1215/9780822379232</v>
      </c>
      <c r="I564" s="20" t="s">
        <v>19</v>
      </c>
      <c r="J564" s="36" t="s">
        <v>86</v>
      </c>
      <c r="K564" s="36" t="s">
        <v>27</v>
      </c>
      <c r="L564" s="36" t="s">
        <v>1370</v>
      </c>
      <c r="M564" s="29" t="s">
        <v>819</v>
      </c>
      <c r="N564" s="29"/>
      <c r="O564" s="36"/>
    </row>
    <row r="565" spans="1:15">
      <c r="A565" s="46"/>
      <c r="B565" s="38" t="s">
        <v>803</v>
      </c>
      <c r="C565" s="38">
        <v>1995</v>
      </c>
      <c r="D565" s="29" t="s">
        <v>1525</v>
      </c>
      <c r="E565" s="39" t="s">
        <v>1526</v>
      </c>
      <c r="F565" s="40">
        <v>9780822397298</v>
      </c>
      <c r="G565" s="40">
        <v>9780822315667</v>
      </c>
      <c r="H565" s="41" t="str">
        <f>HYPERLINK("http://dx.doi.org/10.1215/9780822397298","http://dx.doi.org/10.1215/9780822397298")</f>
        <v>http://dx.doi.org/10.1215/9780822397298</v>
      </c>
      <c r="I565" s="20" t="s">
        <v>19</v>
      </c>
      <c r="J565" s="36" t="s">
        <v>168</v>
      </c>
      <c r="K565" s="36" t="s">
        <v>20</v>
      </c>
      <c r="L565" s="36" t="s">
        <v>1071</v>
      </c>
      <c r="M565" s="29" t="s">
        <v>819</v>
      </c>
      <c r="N565" s="29"/>
      <c r="O565" s="36"/>
    </row>
    <row r="566" spans="1:15">
      <c r="A566" s="46"/>
      <c r="B566" s="38" t="s">
        <v>803</v>
      </c>
      <c r="C566" s="38">
        <v>1995</v>
      </c>
      <c r="D566" s="29" t="s">
        <v>1527</v>
      </c>
      <c r="E566" s="39" t="s">
        <v>1528</v>
      </c>
      <c r="F566" s="40">
        <v>9780822397441</v>
      </c>
      <c r="G566" s="40">
        <v>9780822315414</v>
      </c>
      <c r="H566" s="41" t="str">
        <f>HYPERLINK("http://dx.doi.org/10.1215/9780822397441","http://dx.doi.org/10.1215/9780822397441")</f>
        <v>http://dx.doi.org/10.1215/9780822397441</v>
      </c>
      <c r="I566" s="20" t="s">
        <v>19</v>
      </c>
      <c r="J566" s="36" t="s">
        <v>27</v>
      </c>
      <c r="K566" s="36" t="s">
        <v>26</v>
      </c>
      <c r="L566" s="36" t="s">
        <v>167</v>
      </c>
      <c r="M566" s="29" t="s">
        <v>819</v>
      </c>
      <c r="N566" s="29"/>
      <c r="O566" s="36"/>
    </row>
    <row r="567" spans="1:15">
      <c r="A567" s="46"/>
      <c r="B567" s="38" t="s">
        <v>803</v>
      </c>
      <c r="C567" s="38">
        <v>1995</v>
      </c>
      <c r="D567" s="29" t="s">
        <v>861</v>
      </c>
      <c r="E567" s="39" t="s">
        <v>1529</v>
      </c>
      <c r="F567" s="40">
        <v>9780822377948</v>
      </c>
      <c r="G567" s="40">
        <v>9780822316190</v>
      </c>
      <c r="H567" s="41" t="str">
        <f>HYPERLINK("http://dx.doi.org/10.1215/9780822377948","http://dx.doi.org/10.1215/9780822377948")</f>
        <v>http://dx.doi.org/10.1215/9780822377948</v>
      </c>
      <c r="I567" s="20" t="s">
        <v>19</v>
      </c>
      <c r="J567" s="36" t="s">
        <v>137</v>
      </c>
      <c r="K567" s="36" t="s">
        <v>26</v>
      </c>
      <c r="L567" s="36" t="s">
        <v>20</v>
      </c>
      <c r="M567" s="29" t="s">
        <v>819</v>
      </c>
      <c r="N567" s="29"/>
      <c r="O567" s="36"/>
    </row>
    <row r="568" spans="1:15">
      <c r="A568" s="46"/>
      <c r="B568" s="38" t="s">
        <v>803</v>
      </c>
      <c r="C568" s="38">
        <v>1995</v>
      </c>
      <c r="D568" s="29" t="s">
        <v>1530</v>
      </c>
      <c r="E568" s="39" t="s">
        <v>1531</v>
      </c>
      <c r="F568" s="40">
        <v>9780822379782</v>
      </c>
      <c r="G568" s="40">
        <v>9780822316886</v>
      </c>
      <c r="H568" s="41" t="str">
        <f>HYPERLINK("http://dx.doi.org/10.1215/9780822379782","http://dx.doi.org/10.1215/9780822379782")</f>
        <v>http://dx.doi.org/10.1215/9780822379782</v>
      </c>
      <c r="I568" s="20" t="s">
        <v>19</v>
      </c>
      <c r="J568" s="36" t="s">
        <v>26</v>
      </c>
      <c r="K568" s="36" t="s">
        <v>353</v>
      </c>
      <c r="L568" s="36" t="s">
        <v>20</v>
      </c>
      <c r="M568" s="29" t="s">
        <v>819</v>
      </c>
      <c r="N568" s="29"/>
      <c r="O568" s="36"/>
    </row>
    <row r="569" spans="1:15">
      <c r="A569" s="46"/>
      <c r="B569" s="38" t="s">
        <v>803</v>
      </c>
      <c r="C569" s="38">
        <v>1994</v>
      </c>
      <c r="D569" s="29" t="s">
        <v>1532</v>
      </c>
      <c r="E569" s="39" t="s">
        <v>1533</v>
      </c>
      <c r="F569" s="40">
        <v>9780822396277</v>
      </c>
      <c r="G569" s="40">
        <v>9780822316923</v>
      </c>
      <c r="H569" s="41" t="str">
        <f>HYPERLINK("http://dx.doi.org/10.1215/9780822396277","http://dx.doi.org/10.1215/9780822396277")</f>
        <v>http://dx.doi.org/10.1215/9780822396277</v>
      </c>
      <c r="I569" s="20" t="s">
        <v>19</v>
      </c>
      <c r="J569" s="36" t="s">
        <v>26</v>
      </c>
      <c r="K569" s="36" t="s">
        <v>20</v>
      </c>
      <c r="L569" s="36" t="s">
        <v>353</v>
      </c>
      <c r="M569" s="29" t="s">
        <v>819</v>
      </c>
      <c r="N569" s="36"/>
      <c r="O569" s="36"/>
    </row>
    <row r="570" spans="1:15">
      <c r="A570" s="46"/>
      <c r="B570" s="38" t="s">
        <v>803</v>
      </c>
      <c r="C570" s="38">
        <v>1994</v>
      </c>
      <c r="D570" s="29" t="s">
        <v>1534</v>
      </c>
      <c r="E570" s="39" t="s">
        <v>1535</v>
      </c>
      <c r="F570" s="40">
        <v>9780822382935</v>
      </c>
      <c r="G570" s="40" t="s">
        <v>1536</v>
      </c>
      <c r="H570" s="41" t="str">
        <f>HYPERLINK("http://dx.doi.org/10.1215/9780822382935","http://dx.doi.org/10.1215/9780822382935")</f>
        <v>http://dx.doi.org/10.1215/9780822382935</v>
      </c>
      <c r="I570" s="20" t="s">
        <v>19</v>
      </c>
      <c r="J570" s="36" t="s">
        <v>35</v>
      </c>
      <c r="K570" s="36" t="s">
        <v>852</v>
      </c>
      <c r="L570" s="36" t="s">
        <v>20</v>
      </c>
      <c r="M570" s="29"/>
      <c r="N570" s="36"/>
      <c r="O570" s="36"/>
    </row>
    <row r="571" spans="1:15">
      <c r="A571" s="46"/>
      <c r="B571" s="38" t="s">
        <v>803</v>
      </c>
      <c r="C571" s="38">
        <v>1994</v>
      </c>
      <c r="D571" s="29" t="s">
        <v>1484</v>
      </c>
      <c r="E571" s="39" t="s">
        <v>1537</v>
      </c>
      <c r="F571" s="40">
        <v>9780822382652</v>
      </c>
      <c r="G571" s="40" t="s">
        <v>1538</v>
      </c>
      <c r="H571" s="41" t="str">
        <f>HYPERLINK("http://dx.doi.org/10.1215/9780822382652","http://dx.doi.org/10.1215/9780822382652")</f>
        <v>http://dx.doi.org/10.1215/9780822382652</v>
      </c>
      <c r="I571" s="20" t="s">
        <v>19</v>
      </c>
      <c r="J571" s="36" t="s">
        <v>1357</v>
      </c>
      <c r="K571" s="36" t="s">
        <v>175</v>
      </c>
      <c r="L571" s="36" t="s">
        <v>27</v>
      </c>
      <c r="M571" s="29"/>
      <c r="N571" s="29"/>
      <c r="O571" s="36"/>
    </row>
    <row r="572" spans="1:15">
      <c r="A572" s="46"/>
      <c r="B572" s="38" t="s">
        <v>803</v>
      </c>
      <c r="C572" s="38">
        <v>1994</v>
      </c>
      <c r="D572" s="29" t="s">
        <v>1539</v>
      </c>
      <c r="E572" s="39" t="s">
        <v>1540</v>
      </c>
      <c r="F572" s="40" t="s">
        <v>1541</v>
      </c>
      <c r="G572" s="40" t="s">
        <v>1542</v>
      </c>
      <c r="H572" s="41" t="str">
        <f>HYPERLINK("http://dx.doi.org/10.1215/9780822381884","http://dx.doi.org/10.1215/9780822381884")</f>
        <v>http://dx.doi.org/10.1215/9780822381884</v>
      </c>
      <c r="I572" s="20" t="s">
        <v>19</v>
      </c>
      <c r="J572" s="36" t="s">
        <v>60</v>
      </c>
      <c r="K572" s="36" t="s">
        <v>20</v>
      </c>
      <c r="L572" s="36" t="s">
        <v>1543</v>
      </c>
      <c r="M572" s="29"/>
      <c r="N572" s="29"/>
      <c r="O572" s="36"/>
    </row>
    <row r="573" spans="1:15">
      <c r="A573" s="46"/>
      <c r="B573" s="38" t="s">
        <v>803</v>
      </c>
      <c r="C573" s="38">
        <v>1994</v>
      </c>
      <c r="D573" s="29" t="s">
        <v>1544</v>
      </c>
      <c r="E573" s="39" t="s">
        <v>1545</v>
      </c>
      <c r="F573" s="40">
        <v>9780822381877</v>
      </c>
      <c r="G573" s="40" t="s">
        <v>1546</v>
      </c>
      <c r="H573" s="41" t="str">
        <f>HYPERLINK("http://dx.doi.org/10.1215/9780822381877","http://dx.doi.org/10.1215/9780822381877")</f>
        <v>http://dx.doi.org/10.1215/9780822381877</v>
      </c>
      <c r="I573" s="20" t="s">
        <v>19</v>
      </c>
      <c r="J573" s="36" t="s">
        <v>356</v>
      </c>
      <c r="K573" s="36" t="s">
        <v>20</v>
      </c>
      <c r="L573" s="36" t="s">
        <v>35</v>
      </c>
      <c r="M573" s="29"/>
      <c r="N573" s="29"/>
      <c r="O573" s="36"/>
    </row>
    <row r="574" spans="1:15">
      <c r="A574" s="46"/>
      <c r="B574" s="38" t="s">
        <v>803</v>
      </c>
      <c r="C574" s="38">
        <v>1994</v>
      </c>
      <c r="D574" s="29" t="s">
        <v>1547</v>
      </c>
      <c r="E574" s="39" t="s">
        <v>1548</v>
      </c>
      <c r="F574" s="40">
        <v>9780822382256</v>
      </c>
      <c r="G574" s="40" t="s">
        <v>1549</v>
      </c>
      <c r="H574" s="41" t="str">
        <f>HYPERLINK("http://dx.doi.org/10.1215/9780822382256","http://dx.doi.org/10.1215/9780822382256")</f>
        <v>http://dx.doi.org/10.1215/9780822382256</v>
      </c>
      <c r="I574" s="20" t="s">
        <v>19</v>
      </c>
      <c r="J574" s="36" t="s">
        <v>852</v>
      </c>
      <c r="K574" s="36" t="s">
        <v>367</v>
      </c>
      <c r="L574" s="36" t="s">
        <v>20</v>
      </c>
      <c r="M574" s="29"/>
      <c r="N574" s="29"/>
      <c r="O574" s="36"/>
    </row>
    <row r="575" spans="1:15">
      <c r="A575" s="46"/>
      <c r="B575" s="38" t="s">
        <v>803</v>
      </c>
      <c r="C575" s="38">
        <v>1994</v>
      </c>
      <c r="D575" s="29" t="s">
        <v>1550</v>
      </c>
      <c r="E575" s="39" t="s">
        <v>1551</v>
      </c>
      <c r="F575" s="40">
        <v>9780822379539</v>
      </c>
      <c r="G575" s="40"/>
      <c r="H575" s="41" t="str">
        <f>HYPERLINK("http://dx.doi.org/10.1215/9780822379539","http://dx.doi.org/10.1215/9780822379539")</f>
        <v>http://dx.doi.org/10.1215/9780822379539</v>
      </c>
      <c r="I575" s="20" t="s">
        <v>19</v>
      </c>
      <c r="J575" s="36" t="s">
        <v>20</v>
      </c>
      <c r="K575" s="36" t="s">
        <v>61</v>
      </c>
      <c r="L575" s="36" t="s">
        <v>938</v>
      </c>
      <c r="M575" s="29" t="s">
        <v>819</v>
      </c>
      <c r="N575" s="29"/>
      <c r="O575" s="36"/>
    </row>
    <row r="576" spans="1:15">
      <c r="A576" s="46"/>
      <c r="B576" s="38" t="s">
        <v>803</v>
      </c>
      <c r="C576" s="38">
        <v>1993</v>
      </c>
      <c r="D576" s="29" t="s">
        <v>1552</v>
      </c>
      <c r="E576" s="39" t="s">
        <v>1553</v>
      </c>
      <c r="F576" s="40">
        <v>9780822381792</v>
      </c>
      <c r="G576" s="40" t="s">
        <v>1554</v>
      </c>
      <c r="H576" s="41" t="str">
        <f>HYPERLINK("http://dx.doi.org/10.1215/9780822381792","http://dx.doi.org/10.1215/9780822381792")</f>
        <v>http://dx.doi.org/10.1215/9780822381792</v>
      </c>
      <c r="I576" s="20" t="s">
        <v>19</v>
      </c>
      <c r="J576" s="36" t="s">
        <v>1038</v>
      </c>
      <c r="K576" s="36" t="s">
        <v>20</v>
      </c>
      <c r="L576" s="36"/>
      <c r="M576" s="29"/>
      <c r="N576" s="29"/>
      <c r="O576" s="36"/>
    </row>
    <row r="577" spans="1:15">
      <c r="A577" s="46"/>
      <c r="B577" s="38" t="s">
        <v>803</v>
      </c>
      <c r="C577" s="38">
        <v>1993</v>
      </c>
      <c r="D577" s="29" t="s">
        <v>1101</v>
      </c>
      <c r="E577" s="39" t="s">
        <v>1555</v>
      </c>
      <c r="F577" s="40">
        <v>9780822396840</v>
      </c>
      <c r="G577" s="40">
        <v>9780822313892</v>
      </c>
      <c r="H577" s="41" t="str">
        <f>HYPERLINK("http://dx.doi.org/10.1215/9780822396840","http://dx.doi.org/10.1215/9780822396840")</f>
        <v>http://dx.doi.org/10.1215/9780822396840</v>
      </c>
      <c r="I577" s="20" t="s">
        <v>19</v>
      </c>
      <c r="J577" s="36" t="s">
        <v>168</v>
      </c>
      <c r="K577" s="36" t="s">
        <v>20</v>
      </c>
      <c r="L577" s="36" t="s">
        <v>1071</v>
      </c>
      <c r="M577" s="29" t="s">
        <v>819</v>
      </c>
      <c r="N577" s="29"/>
      <c r="O577" s="36"/>
    </row>
    <row r="578" spans="1:15">
      <c r="A578" s="46"/>
      <c r="B578" s="38" t="s">
        <v>803</v>
      </c>
      <c r="C578" s="38">
        <v>1993</v>
      </c>
      <c r="D578" s="29" t="s">
        <v>1477</v>
      </c>
      <c r="E578" s="39" t="s">
        <v>1556</v>
      </c>
      <c r="F578" s="40">
        <v>9780822382232</v>
      </c>
      <c r="G578" s="40" t="s">
        <v>1557</v>
      </c>
      <c r="H578" s="41" t="str">
        <f>HYPERLINK("http://dx.doi.org/10.1215/9780822382232","http://dx.doi.org/10.1215/9780822382232")</f>
        <v>http://dx.doi.org/10.1215/9780822382232</v>
      </c>
      <c r="I578" s="20" t="s">
        <v>19</v>
      </c>
      <c r="J578" s="36" t="s">
        <v>48</v>
      </c>
      <c r="K578" s="36" t="s">
        <v>27</v>
      </c>
      <c r="L578" s="36" t="s">
        <v>167</v>
      </c>
      <c r="M578" s="29"/>
      <c r="N578" s="29"/>
      <c r="O578" s="36"/>
    </row>
    <row r="579" spans="1:15">
      <c r="A579" s="46"/>
      <c r="B579" s="38" t="s">
        <v>803</v>
      </c>
      <c r="C579" s="38">
        <v>1993</v>
      </c>
      <c r="D579" s="29" t="s">
        <v>176</v>
      </c>
      <c r="E579" s="39" t="s">
        <v>1558</v>
      </c>
      <c r="F579" s="40">
        <v>9780822382607</v>
      </c>
      <c r="G579" s="40" t="s">
        <v>1559</v>
      </c>
      <c r="H579" s="41" t="str">
        <f>HYPERLINK("http://dx.doi.org/10.1215/9780822382607","http://dx.doi.org/10.1215/9780822382607")</f>
        <v>http://dx.doi.org/10.1215/9780822382607</v>
      </c>
      <c r="I579" s="20" t="s">
        <v>19</v>
      </c>
      <c r="J579" s="36" t="s">
        <v>27</v>
      </c>
      <c r="K579" s="36" t="s">
        <v>35</v>
      </c>
      <c r="L579" s="36" t="s">
        <v>367</v>
      </c>
      <c r="M579" s="29"/>
      <c r="N579" s="29"/>
      <c r="O579" s="36"/>
    </row>
    <row r="580" spans="1:15">
      <c r="A580" s="46"/>
      <c r="B580" s="38" t="s">
        <v>803</v>
      </c>
      <c r="C580" s="38">
        <v>1993</v>
      </c>
      <c r="D580" s="29" t="s">
        <v>1484</v>
      </c>
      <c r="E580" s="39" t="s">
        <v>1560</v>
      </c>
      <c r="F580" s="40">
        <v>9780822381860</v>
      </c>
      <c r="G580" s="40" t="s">
        <v>1561</v>
      </c>
      <c r="H580" s="41" t="str">
        <f>HYPERLINK("http://dx.doi.org/10.1215/9780822381860","http://dx.doi.org/10.1215/9780822381860")</f>
        <v>http://dx.doi.org/10.1215/9780822381860</v>
      </c>
      <c r="I580" s="20" t="s">
        <v>19</v>
      </c>
      <c r="J580" s="36" t="s">
        <v>1357</v>
      </c>
      <c r="K580" s="36" t="s">
        <v>27</v>
      </c>
      <c r="L580" s="36" t="s">
        <v>35</v>
      </c>
      <c r="M580" s="29"/>
      <c r="N580" s="29"/>
      <c r="O580" s="36"/>
    </row>
    <row r="581" spans="1:15">
      <c r="A581" s="46"/>
      <c r="B581" s="38" t="s">
        <v>803</v>
      </c>
      <c r="C581" s="38">
        <v>1993</v>
      </c>
      <c r="D581" s="29" t="s">
        <v>1562</v>
      </c>
      <c r="E581" s="39" t="s">
        <v>1563</v>
      </c>
      <c r="F581" s="40">
        <v>9780822398417</v>
      </c>
      <c r="G581" s="40">
        <v>9780822312925</v>
      </c>
      <c r="H581" s="41" t="str">
        <f>HYPERLINK("http://dx.doi.org/10.1215/9780822398417","http://dx.doi.org/10.1215/9780822398417")</f>
        <v>http://dx.doi.org/10.1215/9780822398417</v>
      </c>
      <c r="I581" s="20" t="s">
        <v>19</v>
      </c>
      <c r="J581" s="36" t="s">
        <v>35</v>
      </c>
      <c r="K581" s="36" t="s">
        <v>20</v>
      </c>
      <c r="L581" s="36" t="s">
        <v>26</v>
      </c>
      <c r="M581" s="29" t="s">
        <v>819</v>
      </c>
      <c r="N581" s="29"/>
      <c r="O581" s="36"/>
    </row>
    <row r="582" spans="1:15">
      <c r="A582" s="46"/>
      <c r="B582" s="38" t="s">
        <v>803</v>
      </c>
      <c r="C582" s="38">
        <v>1993</v>
      </c>
      <c r="D582" s="29" t="s">
        <v>1564</v>
      </c>
      <c r="E582" s="39" t="s">
        <v>1565</v>
      </c>
      <c r="F582" s="40">
        <v>9780822378235</v>
      </c>
      <c r="G582" s="40">
        <v>9780822313656</v>
      </c>
      <c r="H582" s="41" t="str">
        <f>HYPERLINK("http://dx.doi.org/10.1215/9780822378235","http://dx.doi.org/10.1215/9780822378235")</f>
        <v>http://dx.doi.org/10.1215/9780822378235</v>
      </c>
      <c r="I582" s="20" t="s">
        <v>19</v>
      </c>
      <c r="J582" s="36" t="s">
        <v>61</v>
      </c>
      <c r="K582" s="36" t="s">
        <v>353</v>
      </c>
      <c r="L582" s="36" t="s">
        <v>20</v>
      </c>
      <c r="M582" s="29" t="s">
        <v>819</v>
      </c>
      <c r="N582" s="29"/>
      <c r="O582" s="36"/>
    </row>
    <row r="583" spans="1:15">
      <c r="A583" s="46"/>
      <c r="B583" s="38" t="s">
        <v>803</v>
      </c>
      <c r="C583" s="38">
        <v>1993</v>
      </c>
      <c r="D583" s="29" t="s">
        <v>1566</v>
      </c>
      <c r="E583" s="39" t="s">
        <v>1567</v>
      </c>
      <c r="F583" s="40">
        <v>9780822379812</v>
      </c>
      <c r="G583" s="40">
        <v>9780822313472</v>
      </c>
      <c r="H583" s="41" t="s">
        <v>1568</v>
      </c>
      <c r="I583" s="20" t="s">
        <v>19</v>
      </c>
      <c r="J583" s="36" t="s">
        <v>66</v>
      </c>
      <c r="K583" s="36" t="s">
        <v>20</v>
      </c>
      <c r="L583" s="36" t="s">
        <v>66</v>
      </c>
      <c r="M583" s="29" t="s">
        <v>819</v>
      </c>
      <c r="N583" s="29"/>
      <c r="O583" s="36"/>
    </row>
    <row r="584" spans="1:15">
      <c r="A584" s="46"/>
      <c r="B584" s="38" t="s">
        <v>803</v>
      </c>
      <c r="C584" s="38">
        <v>1992</v>
      </c>
      <c r="D584" s="29" t="s">
        <v>1569</v>
      </c>
      <c r="E584" s="39" t="s">
        <v>1570</v>
      </c>
      <c r="F584" s="40">
        <v>9780822377627</v>
      </c>
      <c r="G584" s="40">
        <v>9780822312420</v>
      </c>
      <c r="H584" s="41" t="str">
        <f>HYPERLINK("http://dx.doi.org/10.1215/9780822377627","http://dx.doi.org/10.1215/9780822377627")</f>
        <v>http://dx.doi.org/10.1215/9780822377627</v>
      </c>
      <c r="I584" s="20" t="s">
        <v>19</v>
      </c>
      <c r="J584" s="36" t="s">
        <v>1055</v>
      </c>
      <c r="K584" s="36" t="s">
        <v>27</v>
      </c>
      <c r="L584" s="36" t="s">
        <v>20</v>
      </c>
      <c r="M584" s="29" t="s">
        <v>819</v>
      </c>
      <c r="N584" s="29"/>
      <c r="O584" s="36"/>
    </row>
    <row r="585" spans="1:15">
      <c r="A585" s="46"/>
      <c r="B585" s="38" t="s">
        <v>803</v>
      </c>
      <c r="C585" s="38">
        <v>1992</v>
      </c>
      <c r="D585" s="29" t="s">
        <v>1571</v>
      </c>
      <c r="E585" s="39" t="s">
        <v>1572</v>
      </c>
      <c r="F585" s="40">
        <v>9780822382362</v>
      </c>
      <c r="G585" s="40" t="s">
        <v>1573</v>
      </c>
      <c r="H585" s="41" t="str">
        <f>HYPERLINK("http://dx.doi.org/10.1215/9780822382362","http://dx.doi.org/10.1215/9780822382362")</f>
        <v>http://dx.doi.org/10.1215/9780822382362</v>
      </c>
      <c r="I585" s="20" t="s">
        <v>19</v>
      </c>
      <c r="J585" s="36" t="s">
        <v>20</v>
      </c>
      <c r="K585" s="36" t="s">
        <v>43</v>
      </c>
      <c r="L585" s="36" t="s">
        <v>367</v>
      </c>
      <c r="M585" s="29"/>
      <c r="N585" s="29"/>
      <c r="O585" s="36"/>
    </row>
    <row r="586" spans="1:15">
      <c r="A586" s="46"/>
      <c r="B586" s="38" t="s">
        <v>803</v>
      </c>
      <c r="C586" s="38">
        <v>1991</v>
      </c>
      <c r="D586" s="29" t="s">
        <v>1574</v>
      </c>
      <c r="E586" s="39" t="s">
        <v>1575</v>
      </c>
      <c r="F586" s="40">
        <v>9780822381686</v>
      </c>
      <c r="G586" s="40" t="s">
        <v>1576</v>
      </c>
      <c r="H586" s="41" t="str">
        <f>HYPERLINK("http://dx.doi.org/10.1215/9780822381686","http://dx.doi.org/10.1215/9780822381686")</f>
        <v>http://dx.doi.org/10.1215/9780822381686</v>
      </c>
      <c r="I586" s="20" t="s">
        <v>19</v>
      </c>
      <c r="J586" s="36" t="s">
        <v>288</v>
      </c>
      <c r="K586" s="36" t="s">
        <v>74</v>
      </c>
      <c r="L586" s="36" t="s">
        <v>20</v>
      </c>
      <c r="M586" s="29"/>
      <c r="N586" s="29"/>
      <c r="O586" s="36"/>
    </row>
    <row r="587" spans="1:15">
      <c r="A587" s="46"/>
      <c r="B587" s="38" t="s">
        <v>803</v>
      </c>
      <c r="C587" s="38">
        <v>1990</v>
      </c>
      <c r="D587" s="29" t="s">
        <v>1056</v>
      </c>
      <c r="E587" s="39" t="s">
        <v>1577</v>
      </c>
      <c r="F587" s="40">
        <v>9780822398288</v>
      </c>
      <c r="G587" s="40">
        <v>9780822310914</v>
      </c>
      <c r="H587" s="41" t="str">
        <f>HYPERLINK("http://dx.doi.org/10.1215/9780822398288","http://dx.doi.org/10.1215/9780822398288")</f>
        <v>http://dx.doi.org/10.1215/9780822398288</v>
      </c>
      <c r="I587" s="20" t="s">
        <v>19</v>
      </c>
      <c r="J587" s="36" t="s">
        <v>48</v>
      </c>
      <c r="K587" s="36" t="s">
        <v>60</v>
      </c>
      <c r="L587" s="36" t="s">
        <v>20</v>
      </c>
      <c r="M587" s="29" t="s">
        <v>819</v>
      </c>
      <c r="N587" s="29"/>
      <c r="O587" s="36"/>
    </row>
    <row r="588" spans="1:15">
      <c r="A588" s="46"/>
      <c r="B588" s="38" t="s">
        <v>803</v>
      </c>
      <c r="C588" s="38">
        <v>1988</v>
      </c>
      <c r="D588" s="29" t="s">
        <v>571</v>
      </c>
      <c r="E588" s="39" t="s">
        <v>1578</v>
      </c>
      <c r="F588" s="40">
        <v>9780822378112</v>
      </c>
      <c r="G588" s="40">
        <v>9780822322436</v>
      </c>
      <c r="H588" s="41" t="str">
        <f>HYPERLINK("http://dx.doi.org/10.1215/9780822378112","http://dx.doi.org/10.1215/9780822378112")</f>
        <v>http://dx.doi.org/10.1215/9780822378112</v>
      </c>
      <c r="I588" s="20" t="s">
        <v>19</v>
      </c>
      <c r="J588" s="36" t="s">
        <v>27</v>
      </c>
      <c r="K588" s="36" t="s">
        <v>26</v>
      </c>
      <c r="L588" s="36" t="s">
        <v>20</v>
      </c>
      <c r="M588" s="29" t="s">
        <v>819</v>
      </c>
      <c r="N588" s="29"/>
      <c r="O588" s="36"/>
    </row>
  </sheetData>
  <hyperlinks>
    <hyperlink ref="E1" location="Summary!A1" display="Back to Main Title List Page"/>
    <hyperlink ref="H47" r:id="rId1" display="http://dx.doi.org/10.1215/9780822374046"/>
    <hyperlink ref="H42" r:id="rId2" display="http://dx.doi.org/10.1215/9780822373728"/>
    <hyperlink ref="H58" r:id="rId3" display="http://dx.doi.org/10.1215/9780822374336"/>
    <hyperlink ref="H49" r:id="rId4" display="http://dx.doi.org/10.1215/9780822373711"/>
    <hyperlink ref="H54" r:id="rId5" display="http://dx.doi.org/10.1215/9780822374749"/>
    <hyperlink ref="H48" r:id="rId6" display="http://dx.doi.org/10.1215/9780822374497"/>
    <hyperlink ref="H59" r:id="rId7" display="http://dx.doi.org/10.1215/9780822374213"/>
    <hyperlink ref="H74" r:id="rId8" display="http://dx.doi.org/10.1215/9780822375845"/>
    <hyperlink ref="H75" r:id="rId9" display="http://dx.doi.org/10.1215/9780822374862"/>
    <hyperlink ref="H92" r:id="rId10" display="http://dx.doi.org/10.1215/9780822375227"/>
    <hyperlink ref="H65" r:id="rId11" display="http://dx.doi.org/10.1215/9780822377214"/>
    <hyperlink ref="H64" r:id="rId12" display="http://dx.doi.org/10.1215/9780822376194"/>
    <hyperlink ref="H89" r:id="rId13" display="http://dx.doi.org/10.1215/9780822375678"/>
    <hyperlink ref="H77" r:id="rId14" display="http://dx.doi.org/10.1215/9780822374794"/>
    <hyperlink ref="H67" r:id="rId15" display="http://dx.doi.org/10.1215/9780822375289"/>
    <hyperlink ref="H71" r:id="rId16" display="http://dx.doi.org/10.1215/9780822375203"/>
    <hyperlink ref="H116" r:id="rId17" display="http://dx.doi.org/10.1215/9780822376347"/>
    <hyperlink ref="H94" r:id="rId18" display="http://dx.doi.org/10.1215/9780822375913"/>
    <hyperlink ref="H113" r:id="rId19" display="http://dx.doi.org/10.1215/9780822377030"/>
    <hyperlink ref="H107" r:id="rId20" display="http://dx.doi.org/10.1215/9780822376996"/>
    <hyperlink ref="H96" r:id="rId21" display="http://dx.doi.org/10.1215/9780822376590"/>
    <hyperlink ref="H103" r:id="rId22" display="http://dx.doi.org/10.1215/9780822376491"/>
    <hyperlink ref="H124" r:id="rId23" display="http://dx.doi.org/10.1215/9780822377443"/>
    <hyperlink ref="H120" r:id="rId24" display="http://dx.doi.org/10.1215/9780822378259"/>
    <hyperlink ref="H141" r:id="rId25" display="http://dx.doi.org/10.1215/9780822395942"/>
    <hyperlink ref="H140" r:id="rId26" display="http://dx.doi.org/10.1215/9780822378860"/>
    <hyperlink ref="H131" r:id="rId27" display="http://dx.doi.org/10.1215/9780822397519"/>
    <hyperlink ref="H137" r:id="rId28" display="http://dx.doi.org/10.1215/9780822397526"/>
    <hyperlink ref="H122" r:id="rId29" display="http://dx.doi.org/10.1215/9780822377184"/>
    <hyperlink ref="H139" r:id="rId30" display="http://dx.doi.org/10.1215/9780822377290"/>
    <hyperlink ref="H133" r:id="rId31" display="http://dx.doi.org/10.1215/9780822377337"/>
    <hyperlink ref="H119" r:id="rId32" display="http://dx.doi.org/10.1215/9780822397588"/>
    <hyperlink ref="H142" r:id="rId33" display="http://dx.doi.org/10.1215/9780822399315"/>
    <hyperlink ref="H126" r:id="rId34" display="http://dx.doi.org/10.1215/9780822377320"/>
    <hyperlink ref="H161" r:id="rId35" display="http://dx.doi.org/10.1215/9780822395324"/>
    <hyperlink ref="H149" r:id="rId36" display="http://dx.doi.org/10.1215/9780822395447"/>
    <hyperlink ref="H182" r:id="rId37" display="http://dx.doi.org/10.1215/9780822393733"/>
    <hyperlink ref="H207" r:id="rId38" display="http://dx.doi.org/10.1215/9780822393948"/>
    <hyperlink ref="H183" r:id="rId39" display="http://dx.doi.org/10.1215/9780822393870"/>
    <hyperlink ref="H197" r:id="rId40" display="http://dx.doi.org/10.1215/9780822394143"/>
    <hyperlink ref="H215" r:id="rId41" display="http://dx.doi.org/10.1215/9780822393900"/>
    <hyperlink ref="H189" r:id="rId42" display="http://dx.doi.org/10.1215/9780822394532"/>
    <hyperlink ref="H195" r:id="rId43" display="http://dx.doi.org/10.1215/9780822394242"/>
    <hyperlink ref="H187" r:id="rId44" display="http://dx.doi.org/10.1215/9780822394433"/>
    <hyperlink ref="H209" r:id="rId45" display="http://dx.doi.org/10.1215/9780822393337"/>
    <hyperlink ref="H193" r:id="rId46" display="http://dx.doi.org/10.1215/9780822394648"/>
    <hyperlink ref="H226" r:id="rId47" display="http://dx.doi.org/10.1215/9780822392590"/>
    <hyperlink ref="H230" r:id="rId48" display="http://dx.doi.org/10.1215/9780822393054"/>
    <hyperlink ref="H227" r:id="rId49" display="http://dx.doi.org/10.1215/9780822391005"/>
    <hyperlink ref="H246" r:id="rId50" display="http://dx.doi.org/10.1215/9780822393061"/>
    <hyperlink ref="H266" r:id="rId51" display="http://dx.doi.org/10.1215/9780822391401"/>
    <hyperlink ref="H253" r:id="rId52" display="http://dx.doi.org/10.1215/9780822392569"/>
    <hyperlink ref="H260" r:id="rId53" display="http://dx.doi.org/10.1215/9780822390800"/>
    <hyperlink ref="H257" r:id="rId54" display="http://dx.doi.org/10.1215/9780822391395"/>
    <hyperlink ref="H263" r:id="rId55" display="http://dx.doi.org/10.1215/9780822390886"/>
    <hyperlink ref="H271" r:id="rId56" display="http://dx.doi.org/10.1215/9780822388647"/>
    <hyperlink ref="H265" r:id="rId57" display="http://dx.doi.org/10.1215/9780822390268"/>
    <hyperlink ref="H278" r:id="rId58" display="http://dx.doi.org/10.1215/9780822389163"/>
    <hyperlink ref="H273" r:id="rId59" display="http://dx.doi.org/10.1215/9780822390695"/>
    <hyperlink ref="H282" r:id="rId60" display="http://dx.doi.org/10.1215/9780822389071"/>
    <hyperlink ref="H290" r:id="rId61" display="http://dx.doi.org/10.1215/9780822389200"/>
    <hyperlink ref="H275" r:id="rId62" display="http://dx.doi.org/10.1215/9780822388814"/>
    <hyperlink ref="H294" r:id="rId63" display="http://dx.doi.org/10.1215/9780822389033"/>
    <hyperlink ref="H295" r:id="rId64" display="http://dx.doi.org/10.1215/9780822389101"/>
    <hyperlink ref="H304" r:id="rId65" display="http://dx.doi.org/10.1215/9780822389750"/>
    <hyperlink ref="H315" r:id="rId66" display="http://dx.doi.org/10.1215/9780822390220"/>
    <hyperlink ref="H317" r:id="rId67" display="http://dx.doi.org/10.1215/9780822390442"/>
    <hyperlink ref="H312" r:id="rId68" display="http://dx.doi.org/10.1215/9780822390459"/>
    <hyperlink ref="H311" r:id="rId69" display="http://dx.doi.org/10.1215/9780822390411"/>
    <hyperlink ref="H318" r:id="rId70" display="http://dx.doi.org/10.1215/9780822390183"/>
    <hyperlink ref="H346" r:id="rId71" display="http://dx.doi.org/10.1215/9780822388074"/>
    <hyperlink ref="H345" r:id="rId72" display="http://dx.doi.org/10.1215/9780822387565"/>
    <hyperlink ref="H353" r:id="rId73" display="http://dx.doi.org/10.1215/9780822387756"/>
    <hyperlink ref="H337" r:id="rId74" display="http://dx.doi.org/10.1215/9780822387787"/>
    <hyperlink ref="H344" r:id="rId75" display="http://dx.doi.org/10.1215/9780822388371"/>
    <hyperlink ref="H349" r:id="rId76" display="http://dx.doi.org/10.1215/9780822387961"/>
    <hyperlink ref="H348" r:id="rId77" display="http://dx.doi.org/10.1215/9780822387978"/>
    <hyperlink ref="H371" r:id="rId78" display="http://dx.doi.org/10.1215/9780822386988"/>
    <hyperlink ref="H366" r:id="rId79" display="http://dx.doi.org/10.1215/9780822386537"/>
    <hyperlink ref="H382" r:id="rId80" display="http://dx.doi.org/10.1215/9780822386544"/>
    <hyperlink ref="H380" r:id="rId81" display="http://dx.doi.org/10.1215/9780822386551"/>
    <hyperlink ref="H357" r:id="rId82" display="http://dx.doi.org/10.1215/9780822387220"/>
    <hyperlink ref="H360" r:id="rId83" display="http://dx.doi.org/10.1215/9780822387305"/>
    <hyperlink ref="H370" r:id="rId84" display="http://dx.doi.org/10.1215/9780822387312"/>
    <hyperlink ref="H378" r:id="rId85" display="http://dx.doi.org/10.1215/9780822387428"/>
    <hyperlink ref="H365" r:id="rId86" display="http://dx.doi.org/10.1215/9780822386780"/>
    <hyperlink ref="H361" r:id="rId87" display="http://dx.doi.org/10.1215/9780822387466"/>
    <hyperlink ref="H393" r:id="rId88" display="http://dx.doi.org/10.1215/9780822385981"/>
    <hyperlink ref="H389" r:id="rId89" display="http://dx.doi.org/10.1215/9780822385493"/>
    <hyperlink ref="H403" r:id="rId90" display="http://dx.doi.org/10.1215/9780822385547"/>
    <hyperlink ref="H399" r:id="rId91" display="http://dx.doi.org/10.1215/9780822386032"/>
    <hyperlink ref="H397" r:id="rId92" display="http://dx.doi.org/10.1215/9780822386049"/>
    <hyperlink ref="H405" r:id="rId93" display="http://dx.doi.org/10.1215/9780822385820"/>
    <hyperlink ref="H395" r:id="rId94" display="http://dx.doi.org/10.1215/9780822386384"/>
    <hyperlink ref="H413" r:id="rId95" display="http://dx.doi.org/10.1215/9780822384878"/>
    <hyperlink ref="H407" r:id="rId96" display="http://dx.doi.org/10.1215/9780822384434"/>
    <hyperlink ref="H430" r:id="rId97" display="http://dx.doi.org/10.1215/9780822384472"/>
    <hyperlink ref="H410" r:id="rId98" display="http://dx.doi.org/10.1215/9780822384540"/>
    <hyperlink ref="H421" r:id="rId99" display="http://dx.doi.org/10.1215/9780822384571"/>
    <hyperlink ref="H431" r:id="rId100" display="http://dx.doi.org/10.1215/9780822385165"/>
    <hyperlink ref="H417" r:id="rId101" display="http://dx.doi.org/10.1215/9780822385172"/>
    <hyperlink ref="H424" r:id="rId102" display="http://dx.doi.org/10.1215/9780822386704"/>
    <hyperlink ref="H425" r:id="rId103" display="http://dx.doi.org/10.1215/9780822388449"/>
    <hyperlink ref="H432" r:id="rId104" display="http://dx.doi.org/10.1215/9780822384762"/>
    <hyperlink ref="H434" r:id="rId105" display="http://dx.doi.org/10.1215/9780822384786"/>
    <hyperlink ref="H419" r:id="rId106" display="http://dx.doi.org/10.1215/9780822385356"/>
    <hyperlink ref="H447" r:id="rId107" display="http://dx.doi.org/10.1215/9780822383895"/>
    <hyperlink ref="H458" r:id="rId108" display="http://dx.doi.org/10.1215/9780822383925"/>
    <hyperlink ref="H462" r:id="rId109" display="http://dx.doi.org/10.1215/9780822383949"/>
    <hyperlink ref="H449" r:id="rId110" display="http://dx.doi.org/10.1215/9780822383994"/>
    <hyperlink ref="H440" r:id="rId111" display="http://dx.doi.org/10.1215/9780822384021"/>
    <hyperlink ref="H444" r:id="rId112" display="http://dx.doi.org/10.1215/9780822383581"/>
    <hyperlink ref="H446" r:id="rId113" display="http://dx.doi.org/10.1215/9780822384649"/>
    <hyperlink ref="H461" r:id="rId114" display="http://dx.doi.org/10.1215/9780822384212"/>
    <hyperlink ref="H463" r:id="rId115" display="http://dx.doi.org/10.1215/9780822384311"/>
    <hyperlink ref="H475" r:id="rId116" display="http://dx.doi.org/10.1215/9780822383079"/>
    <hyperlink ref="H478" r:id="rId117" display="http://dx.doi.org/10.1215/9780822383109"/>
    <hyperlink ref="H474" r:id="rId118" display="http://dx.doi.org/10.1215/9780822381310"/>
    <hyperlink ref="H481" r:id="rId119" display="http://dx.doi.org/10.1215/9780822383284"/>
    <hyperlink ref="H485" r:id="rId120" display="http://dx.doi.org/10.1215/9780822380481"/>
    <hyperlink ref="H470" r:id="rId121" display="http://dx.doi.org/10.1215/9780822380610"/>
    <hyperlink ref="H467" r:id="rId122" display="http://dx.doi.org/10.1215/9780822380627"/>
    <hyperlink ref="H514" r:id="rId123" display="http://dx.doi.org/10.1215/9780822380177"/>
    <hyperlink ref="H511" r:id="rId124" display="http://dx.doi.org/10.1215/9780822380252"/>
    <hyperlink ref="H505" r:id="rId125" display="http://dx.doi.org/10.1215/9780822378204"/>
    <hyperlink ref="H499" r:id="rId126" display="http://dx.doi.org/10.1215/9780822381341"/>
    <hyperlink ref="H509" r:id="rId127" display="http://dx.doi.org/10.1215/9780822381082"/>
    <hyperlink ref="H503" r:id="rId128" display="http://dx.doi.org/10.1215/9780822378761"/>
    <hyperlink ref="H512" r:id="rId129" display="http://dx.doi.org/10.1215/9780822380948"/>
    <hyperlink ref="H523" r:id="rId130" display="http://dx.doi.org/10.1215/9780822382171"/>
    <hyperlink ref="H521" r:id="rId131" display="http://dx.doi.org/10.1215/9780822397236"/>
    <hyperlink ref="H524" r:id="rId132" display="http://dx.doi.org/10.1215/9780822379522"/>
    <hyperlink ref="H520" r:id="rId133" display="http://dx.doi.org/10.1215/9780822396963"/>
    <hyperlink ref="H527" r:id="rId134" display="http://dx.doi.org/10.1215/9780822375722"/>
    <hyperlink ref="H526" r:id="rId135" display="http://dx.doi.org/10.1215/9780822396024"/>
    <hyperlink ref="H548" r:id="rId136" display="http://dx.doi.org/10.1215/9780822378181"/>
    <hyperlink ref="H546" r:id="rId137" display="http://dx.doi.org/10.1215/9780822398233"/>
    <hyperlink ref="H544" r:id="rId138" display="http://dx.doi.org/10.1215/9780822382478"/>
    <hyperlink ref="H551" r:id="rId139" display="http://dx.doi.org/10.1215/9780822396727"/>
    <hyperlink ref="H550" r:id="rId140" display="http://dx.doi.org/10.1215/9780822396710"/>
    <hyperlink ref="H561" r:id="rId141" display="http://dx.doi.org/10.1215/9780822381952"/>
    <hyperlink ref="H558" r:id="rId142" display="http://dx.doi.org/10.1215/9780822399483"/>
    <hyperlink ref="H566" r:id="rId143" display="http://dx.doi.org/10.1215/9780822397441"/>
    <hyperlink ref="H559" r:id="rId144" display="http://dx.doi.org/10.1215/9780822396079"/>
    <hyperlink ref="H575" r:id="rId145" display="http://dx.doi.org/10.1215/9780822379539"/>
    <hyperlink ref="H579" r:id="rId146" display="http://dx.doi.org/10.1215/9780822382607"/>
    <hyperlink ref="H585" r:id="rId147" display="http://dx.doi.org/10.1215/9780822382362"/>
    <hyperlink ref="H588" r:id="rId148" display="http://dx.doi.org/10.1215/9780822378112"/>
    <hyperlink ref="H55" r:id="rId149" display="http://dx.doi.org/10.1215/9780822373575"/>
    <hyperlink ref="H56" r:id="rId150" display="http://dx.doi.org/10.1215/9780822373780"/>
    <hyperlink ref="H40" r:id="rId151" display="http://dx.doi.org/10.1215/9780822373445"/>
    <hyperlink ref="H53" r:id="rId152" display="http://dx.doi.org/10.1215/9780822373964"/>
    <hyperlink ref="H57" r:id="rId153" display="http://dx.doi.org/10.1215/9780822374374"/>
    <hyperlink ref="H50" r:id="rId154" display="http://dx.doi.org/10.1215/9780822374473"/>
    <hyperlink ref="H51" r:id="rId155" display="http://dx.doi.org/10.1215/9780822374190"/>
    <hyperlink ref="H52" r:id="rId156" display="http://dx.doi.org/10.1215/9780822373674"/>
    <hyperlink ref="H61" r:id="rId157" display="http://dx.doi.org/10.1215/9780822374565"/>
    <hyperlink ref="H38" r:id="rId158" display="http://dx.doi.org/10.1215/9780822373827"/>
    <hyperlink ref="H76" r:id="rId159" display="http://dx.doi.org/10.1215/9780822375340"/>
    <hyperlink ref="H79" r:id="rId160" display="http://dx.doi.org/10.1215/9780822375081"/>
    <hyperlink ref="H86" r:id="rId161" display="http://dx.doi.org/10.1215/9780822374978"/>
    <hyperlink ref="H72" r:id="rId162" display="http://dx.doi.org/10.1215/9780822375272"/>
    <hyperlink ref="H78" r:id="rId163" display="http://dx.doi.org/10.1215/9780822374930"/>
    <hyperlink ref="H93" r:id="rId164" display="http://dx.doi.org/10.1215/9780822376019"/>
    <hyperlink ref="H117" r:id="rId165" display="http://dx.doi.org/10.1215/9780822376101"/>
    <hyperlink ref="H115" r:id="rId166" display="http://dx.doi.org/10.1215/9780822376828"/>
    <hyperlink ref="H109" r:id="rId167" display="http://dx.doi.org/10.1215/9780822377061"/>
    <hyperlink ref="H114" r:id="rId168" display="http://dx.doi.org/10.1215/9780822377191"/>
    <hyperlink ref="H99" r:id="rId169" display="http://dx.doi.org/10.1215/9780822377313"/>
    <hyperlink ref="H98" r:id="rId170" display="http://dx.doi.org/10.1215/9780822376002"/>
    <hyperlink ref="H101" r:id="rId171" display="http://dx.doi.org/10.1215/9780822376538"/>
    <hyperlink ref="H95" r:id="rId172" display="http://dx.doi.org/10.1215/9780822376606"/>
    <hyperlink ref="H102" r:id="rId173" display="http://dx.doi.org/10.1215/9780822376415"/>
    <hyperlink ref="H110" r:id="rId174" display="http://dx.doi.org/10.1215/9780822376514"/>
    <hyperlink ref="H100" r:id="rId175" display="http://dx.doi.org/10.1215/9780822376408"/>
    <hyperlink ref="H108" r:id="rId176" display="http://dx.doi.org/10.1215/9780822376644"/>
    <hyperlink ref="H130" r:id="rId177" display="http://dx.doi.org/10.1215/9780822377153"/>
    <hyperlink ref="H132" r:id="rId178" display="http://dx.doi.org/10.1215/9780822395638"/>
    <hyperlink ref="H127" r:id="rId179" display="http://dx.doi.org/10.1215/9780822397502"/>
    <hyperlink ref="H123" r:id="rId180" display="http://dx.doi.org/10.1215/9780822377085"/>
    <hyperlink ref="H136" r:id="rId181" display="http://dx.doi.org/10.1215/9780822399698"/>
    <hyperlink ref="H129" r:id="rId182" display="http://dx.doi.org/10.1215/9780822377429"/>
    <hyperlink ref="H138" r:id="rId183" display="http://dx.doi.org/10.1215/9780822395881"/>
    <hyperlink ref="H155" r:id="rId184" display="http://dx.doi.org/10.1215/9780822395263"/>
    <hyperlink ref="H188" r:id="rId185" display="http://dx.doi.org/10.1215/9780822393788"/>
    <hyperlink ref="H181" r:id="rId186" display="http://dx.doi.org/10.1215/9780822393610"/>
    <hyperlink ref="H213" r:id="rId187" display="http://dx.doi.org/10.1215/9780822394365"/>
    <hyperlink ref="H198" r:id="rId188" display="http://dx.doi.org/10.1215/9780822394617"/>
    <hyperlink ref="H210" r:id="rId189" display="http://dx.doi.org/10.1215/9780822394402"/>
    <hyperlink ref="H186" r:id="rId190" display="http://dx.doi.org/10.1215/9780822393436"/>
    <hyperlink ref="H208" r:id="rId191" display="http://dx.doi.org/10.1215/9780822393887"/>
    <hyperlink ref="H218" r:id="rId192" display="http://dx.doi.org/10.1215/9780822394280"/>
    <hyperlink ref="H238" r:id="rId193" display="http://dx.doi.org/10.1215/9780822393047"/>
    <hyperlink ref="H243" r:id="rId194" display="http://dx.doi.org/10.1215/9780822392811"/>
    <hyperlink ref="H231" r:id="rId195" display="http://dx.doi.org/10.1215/9780822391227"/>
    <hyperlink ref="H224" r:id="rId196" display="http://dx.doi.org/10.1215/9780822392637"/>
    <hyperlink ref="H242" r:id="rId197" display="http://dx.doi.org/10.1215/9780822391531"/>
    <hyperlink ref="H233" r:id="rId198" display="http://dx.doi.org/10.1215/9780822394150"/>
    <hyperlink ref="H222" r:id="rId199" display="http://dx.doi.org/10.1215/9780822393559"/>
    <hyperlink ref="H255" r:id="rId200" display="http://dx.doi.org/10.1215/9780822391272"/>
    <hyperlink ref="H249" r:id="rId201" display="http://dx.doi.org/10.1215/9780822391111"/>
    <hyperlink ref="H272" r:id="rId202" display="http://dx.doi.org/10.1215/9780822389460"/>
    <hyperlink ref="H270" r:id="rId203" display="http://dx.doi.org/10.1215/9780822390848"/>
    <hyperlink ref="H262" r:id="rId204" display="http://dx.doi.org/10.1215/9780822391135"/>
    <hyperlink ref="H251" r:id="rId205" display="http://dx.doi.org/10.1215/9780822391418"/>
    <hyperlink ref="H250" r:id="rId206" display="http://dx.doi.org/10.1215/9780822392187"/>
    <hyperlink ref="H269" r:id="rId207" display="http://dx.doi.org/10.1215/9780822392446"/>
    <hyperlink ref="H276" r:id="rId208" display="http://dx.doi.org/10.1215/9780822381228"/>
    <hyperlink ref="H285" r:id="rId209" display="http://dx.doi.org/10.1215/9780822389255"/>
    <hyperlink ref="H280" r:id="rId210" display="http://dx.doi.org/10.1215/9780822388739"/>
    <hyperlink ref="H277" r:id="rId211" display="http://dx.doi.org/10.1215/9780822388685"/>
    <hyperlink ref="H274" r:id="rId212" display="http://dx.doi.org/10.1215/9780822389224"/>
    <hyperlink ref="H287" r:id="rId213" display="http://dx.doi.org/10.1215/9780822389378"/>
    <hyperlink ref="H301" r:id="rId214" display="http://dx.doi.org/10.1215/9780822388258"/>
    <hyperlink ref="H325" r:id="rId215" display="http://dx.doi.org/10.1215/9780822390152"/>
    <hyperlink ref="H313" r:id="rId216" display="http://dx.doi.org/10.1215/9780822389873"/>
    <hyperlink ref="H310" r:id="rId217" display="http://dx.doi.org/10.1215/9780822390213"/>
    <hyperlink ref="H342" r:id="rId218" display="http://dx.doi.org/10.1215/9780822388128"/>
    <hyperlink ref="H343" r:id="rId219" display="http://dx.doi.org/10.1215/9780822387626"/>
    <hyperlink ref="H351" r:id="rId220" display="http://dx.doi.org/10.1215/9780822388487"/>
    <hyperlink ref="H333" r:id="rId221" display="http://dx.doi.org/10.1215/9780822387985"/>
    <hyperlink ref="H375" r:id="rId222" display="http://dx.doi.org/10.1215/9780822386414"/>
    <hyperlink ref="H358" r:id="rId223" display="http://dx.doi.org/10.1215/9780822386452"/>
    <hyperlink ref="H355" r:id="rId224" display="http://dx.doi.org/10.1215/9780822387053"/>
    <hyperlink ref="H363" r:id="rId225" display="http://dx.doi.org/10.1215/9780822386476"/>
    <hyperlink ref="H379" r:id="rId226" display="http://dx.doi.org/10.1215/9780822387176"/>
    <hyperlink ref="H376" r:id="rId227" display="http://dx.doi.org/10.1215/9780822386582"/>
    <hyperlink ref="H354" r:id="rId228" display="http://dx.doi.org/10.1215/9780822386605"/>
    <hyperlink ref="H381" r:id="rId229" display="http://dx.doi.org/10.1215/9780822386667"/>
    <hyperlink ref="H377" r:id="rId230" display="http://dx.doi.org/10.1215/9780822386681"/>
    <hyperlink ref="H374" r:id="rId231" display="http://dx.doi.org/10.1215/9780822387350"/>
    <hyperlink ref="H369" r:id="rId232" display="http://dx.doi.org/10.1215/9780822386759"/>
    <hyperlink ref="H385" r:id="rId233" display="http://dx.doi.org/10.1215/9780822387510"/>
    <hyperlink ref="H356" r:id="rId234" display="http://dx.doi.org/10.1215/9780822386896"/>
    <hyperlink ref="H359" r:id="rId235" display="http://dx.doi.org/10.1215/9780822386926"/>
    <hyperlink ref="H400" r:id="rId236" display="http://dx.doi.org/10.1215/9780822385394"/>
    <hyperlink ref="H404" r:id="rId237" display="http://dx.doi.org/10.1215/9780822385455"/>
    <hyperlink ref="H402" r:id="rId238" display="http://dx.doi.org/10.1215/9780822386063"/>
    <hyperlink ref="H386" r:id="rId239" display="http://dx.doi.org/10.1215/9780822385592"/>
    <hyperlink ref="H392" r:id="rId240" display="http://dx.doi.org/10.1215/9780822386148"/>
    <hyperlink ref="H391" r:id="rId241" display="http://dx.doi.org/10.1215/9780822385714"/>
    <hyperlink ref="H398" r:id="rId242" display="http://dx.doi.org/10.1215/9780822385721"/>
    <hyperlink ref="H387" r:id="rId243" display="http://dx.doi.org/10.1215/9780822386353"/>
    <hyperlink ref="H411" r:id="rId244" display="http://dx.doi.org/10.1215/9780822384359"/>
    <hyperlink ref="H435" r:id="rId245" display="http://dx.doi.org/10.1215/9780822384373"/>
    <hyperlink ref="H422" r:id="rId246" display="http://dx.doi.org/10.1215/9780822384380"/>
    <hyperlink ref="H423" r:id="rId247" display="http://dx.doi.org/10.1215/9780822384885"/>
    <hyperlink ref="H437" r:id="rId248" display="http://dx.doi.org/10.1215/9780822384489"/>
    <hyperlink ref="H426" r:id="rId249" display="http://dx.doi.org/10.1215/9780822384991"/>
    <hyperlink ref="H416" r:id="rId250" display="http://dx.doi.org/10.1215/9780822385011"/>
    <hyperlink ref="H408" r:id="rId251" display="http://dx.doi.org/10.1215/9780822385103"/>
    <hyperlink ref="H415" r:id="rId252" display="http://dx.doi.org/10.1215/9780822384588"/>
    <hyperlink ref="H429" r:id="rId253" display="http://dx.doi.org/10.1215/9780822385226"/>
    <hyperlink ref="H414" r:id="rId254" display="http://dx.doi.org/10.1215/9780822384748"/>
    <hyperlink ref="H438" r:id="rId255" display="http://dx.doi.org/10.1215/9780822384809"/>
    <hyperlink ref="H433" r:id="rId256" display="http://dx.doi.org/10.1215/9780822384830"/>
    <hyperlink ref="H418" r:id="rId257" display="http://dx.doi.org/10.1215/9780822385325"/>
    <hyperlink ref="H439" r:id="rId258" display="http://dx.doi.org/10.1215/9780822383840"/>
    <hyperlink ref="H455" r:id="rId259" display="http://dx.doi.org/10.1215/9780822383857"/>
    <hyperlink ref="H450" r:id="rId260" display="http://dx.doi.org/10.1215/9780822383413"/>
    <hyperlink ref="H454" r:id="rId261" display="http://dx.doi.org/10.1215/9780822383444"/>
    <hyperlink ref="H457" r:id="rId262" display="http://dx.doi.org/10.1215/9780822384007"/>
    <hyperlink ref="H442" r:id="rId263" display="http://dx.doi.org/10.1215/9780822383512"/>
    <hyperlink ref="H448" r:id="rId264" display="http://dx.doi.org/10.1215/9780822383611"/>
    <hyperlink ref="H459" r:id="rId265" display="http://dx.doi.org/10.1215/9780822383635"/>
    <hyperlink ref="H460" r:id="rId266" display="http://dx.doi.org/10.1215/9780822384236"/>
    <hyperlink ref="H464" r:id="rId267" display="http://dx.doi.org/10.1215/9780822383772"/>
    <hyperlink ref="H456" r:id="rId268" display="http://dx.doi.org/10.1215/9780822383789"/>
    <hyperlink ref="H443" r:id="rId269" display="http://dx.doi.org/10.1215/9780822383796"/>
    <hyperlink ref="H484" r:id="rId270" display="http://dx.doi.org/10.1215/9780822381044"/>
    <hyperlink ref="H466" r:id="rId271" display="http://dx.doi.org/10.1215/9780822380153"/>
    <hyperlink ref="H471" r:id="rId272" display="http://dx.doi.org/10.1215/9780822380207"/>
    <hyperlink ref="H479" r:id="rId273" display="http://dx.doi.org/10.1215/9780822381020"/>
    <hyperlink ref="H486" r:id="rId274" display="http://dx.doi.org/10.1215/9780822380320"/>
    <hyperlink ref="H487" r:id="rId275" display="http://dx.doi.org/10.1215/9780822383277"/>
    <hyperlink ref="H480" r:id="rId276" display="http://dx.doi.org/10.1215/9780822380900"/>
    <hyperlink ref="H469" r:id="rId277" display="http://dx.doi.org/10.1215/9780822380931"/>
    <hyperlink ref="H473" r:id="rId278" display="http://dx.doi.org/10.1215/9780822380955"/>
    <hyperlink ref="H498" r:id="rId279" display="http://dx.doi.org/10.1215/9780822380061"/>
    <hyperlink ref="H501" r:id="rId280" display="http://dx.doi.org/10.1215/9780822379904"/>
    <hyperlink ref="H502" r:id="rId281" display="http://dx.doi.org/10.1215/9780822380160"/>
    <hyperlink ref="H497" r:id="rId282" display="http://dx.doi.org/10.1215/9780822377641"/>
    <hyperlink ref="H506" r:id="rId283" display="http://dx.doi.org/10.1215/9780822381013"/>
    <hyperlink ref="H491" r:id="rId284" display="http://dx.doi.org/10.1215/9780822380269"/>
    <hyperlink ref="H495" r:id="rId285" display="http://dx.doi.org/10.1215/9780822397014"/>
    <hyperlink ref="H488" r:id="rId286" display="http://dx.doi.org/10.1215/9780822380726"/>
    <hyperlink ref="H492" r:id="rId287" display="http://dx.doi.org/10.1215/9780822382805"/>
    <hyperlink ref="H525" r:id="rId288" display="http://dx.doi.org/10.1215/9780822398967"/>
    <hyperlink ref="H518" r:id="rId289" display="http://dx.doi.org/10.1215/9780822382188"/>
    <hyperlink ref="H519" r:id="rId290" display="http://dx.doi.org/10.1215/9780822380290"/>
    <hyperlink ref="H522" r:id="rId291" display="http://dx.doi.org/10.1215/9780822379157"/>
    <hyperlink ref="H516" r:id="rId292" display="http://dx.doi.org/10.1215/9780822382799"/>
    <hyperlink ref="H537" r:id="rId293" display="http://dx.doi.org/10.1215/9780822398998"/>
    <hyperlink ref="H532" r:id="rId294" display="http://dx.doi.org/10.1215/9780822399957"/>
    <hyperlink ref="H528" r:id="rId295" display="http://dx.doi.org/10.1215/9780822377580"/>
    <hyperlink ref="H536" r:id="rId296" display="http://dx.doi.org/10.1215/9780822398530"/>
    <hyperlink ref="H530" r:id="rId297" display="http://dx.doi.org/10.1215/9780822396604"/>
    <hyperlink ref="H547" r:id="rId298" display="http://dx.doi.org/10.1215/9780822398400"/>
    <hyperlink ref="H540" r:id="rId299" display="http://dx.doi.org/10.1215/9780822396741"/>
    <hyperlink ref="H539" r:id="rId300" display="http://dx.doi.org/10.1215/9780822378167"/>
    <hyperlink ref="H549" r:id="rId301" display="http://dx.doi.org/10.1215/9780822399353"/>
    <hyperlink ref="H557" r:id="rId302" display="http://dx.doi.org/10.1215/9780822398028"/>
    <hyperlink ref="H555" r:id="rId303" display="http://dx.doi.org/10.1215/9780822397649"/>
    <hyperlink ref="H552" r:id="rId304" display="http://dx.doi.org/10.1215/9780822382003"/>
    <hyperlink ref="H556" r:id="rId305" display="http://dx.doi.org/10.1215/9780822382041"/>
    <hyperlink ref="H554" r:id="rId306" display="http://dx.doi.org/10.1215/9780822399254"/>
    <hyperlink ref="H565" r:id="rId307" display="http://dx.doi.org/10.1215/9780822397298"/>
    <hyperlink ref="H564" r:id="rId308" display="http://dx.doi.org/10.1215/9780822379232"/>
    <hyperlink ref="H563" r:id="rId309" display="http://dx.doi.org/10.1215/9780822396048"/>
    <hyperlink ref="H562" r:id="rId310" display="http://dx.doi.org/10.1215/9780822399247"/>
    <hyperlink ref="H560" r:id="rId311" display="http://dx.doi.org/10.1215/9780822399476"/>
    <hyperlink ref="H572" r:id="rId312" display="http://dx.doi.org/10.1215/9780822381884"/>
    <hyperlink ref="H569" r:id="rId313" display="http://dx.doi.org/10.1215/9780822396277"/>
    <hyperlink ref="H573" r:id="rId314" display="http://dx.doi.org/10.1215/9780822381877"/>
    <hyperlink ref="H577" r:id="rId315" display="http://dx.doi.org/10.1215/9780822396840"/>
    <hyperlink ref="H578" r:id="rId316" display="http://dx.doi.org/10.1215/9780822382232"/>
    <hyperlink ref="H581" r:id="rId317" display="http://dx.doi.org/10.1215/9780822398417"/>
    <hyperlink ref="H580" r:id="rId318" display="http://dx.doi.org/10.1215/9780822381860"/>
    <hyperlink ref="H576" r:id="rId319" display="http://dx.doi.org/10.1215/9780822381792"/>
    <hyperlink ref="H584" r:id="rId320" display="http://dx.doi.org/10.1215/9780822377627"/>
    <hyperlink ref="H39" r:id="rId321" display="http://dx.doi.org/10.1215/9780822374350"/>
    <hyperlink ref="H43" r:id="rId322" display="http://dx.doi.org/10.1215/9780822374251"/>
    <hyperlink ref="H46" r:id="rId323" display="http://dx.doi.org/10.1215/9780822374152"/>
    <hyperlink ref="H45" r:id="rId324" display="http://dx.doi.org/10.1215/9780822373926"/>
    <hyperlink ref="H44" r:id="rId325" display="http://dx.doi.org/10.1215/9780822374831"/>
    <hyperlink ref="H41" r:id="rId326" display="http://dx.doi.org/10.1215/9780822373797"/>
    <hyperlink ref="H90" r:id="rId327" display="http://dx.doi.org/10.1215/9780822375821"/>
    <hyperlink ref="H84" r:id="rId328" display="http://dx.doi.org/10.1215/9780822375623"/>
    <hyperlink ref="H80" r:id="rId329" display="http://dx.doi.org/10.1215/9780822375326"/>
    <hyperlink ref="H87" r:id="rId330" display="http://dx.doi.org/10.1215/9780822375852"/>
    <hyperlink ref="H66" r:id="rId331" display="http://dx.doi.org/10.1215/9780822375029"/>
    <hyperlink ref="H63" r:id="rId332" display="http://dx.doi.org/10.1215/9780822374909"/>
    <hyperlink ref="H104" r:id="rId333" display="http://dx.doi.org/10.1215/9780822376910"/>
    <hyperlink ref="H105" r:id="rId334" display="http://dx.doi.org/10.1215/9780822376620"/>
    <hyperlink ref="H112" r:id="rId335" display="http://dx.doi.org/10.1215/9780822399070"/>
    <hyperlink ref="H106" r:id="rId336" display="http://dx.doi.org/10.1215/9780822376170"/>
    <hyperlink ref="H111" r:id="rId337" display="http://dx.doi.org/10.1215/9780822376705"/>
    <hyperlink ref="H97" r:id="rId338" display="http://dx.doi.org/10.1215/9780822376200"/>
    <hyperlink ref="H144" r:id="rId339" display="http://dx.doi.org/10.1215/9780822397564"/>
    <hyperlink ref="H128" r:id="rId340" display="http://dx.doi.org/10.1215/9780822377276"/>
    <hyperlink ref="H143" r:id="rId341" display="http://dx.doi.org/10.1215/9780822377252"/>
    <hyperlink ref="H118" r:id="rId342" display="http://dx.doi.org/10.1215/9780822377139"/>
    <hyperlink ref="H125" r:id="rId343" display="http://dx.doi.org/10.1215/9780822378907"/>
    <hyperlink ref="H134" r:id="rId344" display="http://dx.doi.org/10.1215/9780822378969"/>
    <hyperlink ref="H121" r:id="rId345" display="http://dx.doi.org/10.1215/9780822377375"/>
    <hyperlink ref="H135" r:id="rId346" display="http://dx.doi.org/10.1215/9780822377528"/>
    <hyperlink ref="H146" r:id="rId347" display="http://dx.doi.org/10.1215/9780822391883"/>
    <hyperlink ref="H145" r:id="rId348" display="http://dx.doi.org/10.1215/9780822395089"/>
    <hyperlink ref="H201" r:id="rId349" display="http://dx.doi.org/10.1215/9780822393382"/>
    <hyperlink ref="H190" r:id="rId350" display="http://dx.doi.org/10.1215/9780822393566"/>
    <hyperlink ref="H191" r:id="rId351" display="http://dx.doi.org/10.1215/9780822392873"/>
    <hyperlink ref="H199" r:id="rId352" display="http://dx.doi.org/10.1215/9780822393641"/>
    <hyperlink ref="H245" r:id="rId353" display="http://dx.doi.org/10.1215/9780822391753"/>
    <hyperlink ref="H223" r:id="rId354" display="http://dx.doi.org/10.1215/9780822393146"/>
    <hyperlink ref="H232" r:id="rId355" display="http://dx.doi.org/10.1215/9780822391524"/>
    <hyperlink ref="H240" r:id="rId356" display="http://dx.doi.org/10.1215/9780822390947"/>
    <hyperlink ref="H248" r:id="rId357" display="http://dx.doi.org/10.1215/9780822391630"/>
    <hyperlink ref="H239" r:id="rId358" display="http://dx.doi.org/10.1215/9780822392989"/>
    <hyperlink ref="H254" r:id="rId359" display="http://dx.doi.org/10.1215/9780822391029"/>
    <hyperlink ref="H264" r:id="rId360" display="http://dx.doi.org/10.1215/9780822391081"/>
    <hyperlink ref="H256" r:id="rId361" display="http://dx.doi.org/10.1215/9780822390855"/>
    <hyperlink ref="H267" r:id="rId362" display="http://dx.doi.org/10.1215/9780822391517"/>
    <hyperlink ref="H259" r:id="rId363" display="http://dx.doi.org/10.1215/9780822391234"/>
    <hyperlink ref="H261" r:id="rId364" display="http://dx.doi.org/10.1215/9780822391562"/>
    <hyperlink ref="H268" r:id="rId365" display="http://dx.doi.org/10.1215/9780822392316"/>
    <hyperlink ref="H286" r:id="rId366" display="http://dx.doi.org/10.1215/9780822388876"/>
    <hyperlink ref="H316" r:id="rId367" display="http://dx.doi.org/10.1215/9780822397779"/>
    <hyperlink ref="H324" r:id="rId368" display="http://dx.doi.org/10.1215/9780822390145"/>
    <hyperlink ref="H328" r:id="rId369" display="http://dx.doi.org/10.1215/9780822389774"/>
    <hyperlink ref="H297" r:id="rId370" display="http://dx.doi.org/10.1215/9780822389835"/>
    <hyperlink ref="H299" r:id="rId371" display="http://dx.doi.org/10.1215/9780822389880"/>
    <hyperlink ref="H309" r:id="rId372" display="http://dx.doi.org/10.1215/9780822390275"/>
    <hyperlink ref="H321" r:id="rId373" display="http://dx.doi.org/10.1215/9780822389941"/>
    <hyperlink ref="H326" r:id="rId374" display="http://dx.doi.org/10.1215/9780822390022"/>
    <hyperlink ref="H334" r:id="rId375" display="http://dx.doi.org/10.1215/9780822387558"/>
    <hyperlink ref="H350" r:id="rId376" display="http://dx.doi.org/10.1215/9780822387589"/>
    <hyperlink ref="H352" r:id="rId377" display="http://dx.doi.org/10.1215/9780822388173"/>
    <hyperlink ref="H330" r:id="rId378" display="http://dx.doi.org/10.1215/9780822387657"/>
    <hyperlink ref="H341" r:id="rId379" display="http://dx.doi.org/10.1215/9780822387664"/>
    <hyperlink ref="H335" r:id="rId380" display="http://dx.doi.org/10.1215/9780822387701"/>
    <hyperlink ref="H338" r:id="rId381" display="http://dx.doi.org/10.1215/9780822388265"/>
    <hyperlink ref="H336" r:id="rId382" display="http://dx.doi.org/10.1215/9780822387763"/>
    <hyperlink ref="H332" r:id="rId383" display="http://dx.doi.org/10.1215/9780822387824"/>
    <hyperlink ref="H340" r:id="rId384" display="http://dx.doi.org/10.1215/9780822388395"/>
    <hyperlink ref="H347" r:id="rId385" display="http://dx.doi.org/10.1215/9780822387831"/>
    <hyperlink ref="H331" r:id="rId386" display="http://dx.doi.org/10.1215/9780822388456"/>
    <hyperlink ref="H339" r:id="rId387" display="http://dx.doi.org/10.1215/9780822387992"/>
    <hyperlink ref="H367" r:id="rId388" display="http://dx.doi.org/10.1215/9780822387077"/>
    <hyperlink ref="H364" r:id="rId389" display="http://dx.doi.org/10.1215/9780822387152"/>
    <hyperlink ref="H383" r:id="rId390" display="http://dx.doi.org/10.1215/9780822386520"/>
    <hyperlink ref="H384" r:id="rId391" display="http://dx.doi.org/10.1215/9780822382201"/>
    <hyperlink ref="H362" r:id="rId392" display="http://dx.doi.org/10.1215/9780822387244"/>
    <hyperlink ref="H372" r:id="rId393" display="http://dx.doi.org/10.1215/9780822387442"/>
    <hyperlink ref="H406" r:id="rId394" display="http://dx.doi.org/10.1215/9780822385400"/>
    <hyperlink ref="H401" r:id="rId395" display="http://dx.doi.org/10.1215/9780822385585"/>
    <hyperlink ref="H396" r:id="rId396" display="http://dx.doi.org/10.1215/9780822386209"/>
    <hyperlink ref="H390" r:id="rId397" display="http://dx.doi.org/10.1215/9780822386285"/>
    <hyperlink ref="H394" r:id="rId398" display="http://dx.doi.org/10.1215/9780822385844"/>
    <hyperlink ref="H388" r:id="rId399" display="http://dx.doi.org/10.1215/9780822385875"/>
    <hyperlink ref="H409" r:id="rId400" display="http://dx.doi.org/10.1215/9780822384960"/>
    <hyperlink ref="H427" r:id="rId401" display="http://dx.doi.org/10.1215/9780822384984"/>
    <hyperlink ref="H420" r:id="rId402" display="http://dx.doi.org/10.1215/9780822385110"/>
    <hyperlink ref="H436" r:id="rId403" display="http://dx.doi.org/10.1215/9780822384847"/>
    <hyperlink ref="H428" r:id="rId404" display="http://dx.doi.org/10.1215/9780822385349"/>
    <hyperlink ref="H445" r:id="rId405" display="http://dx.doi.org/10.1215/9780822383864"/>
    <hyperlink ref="H451" r:id="rId406" display="http://dx.doi.org/10.1215/9780822383871"/>
    <hyperlink ref="H452" r:id="rId407" display="http://dx.doi.org/10.1215/9780822383406"/>
    <hyperlink ref="H441" r:id="rId408" display="http://dx.doi.org/10.1215/9780822383888"/>
    <hyperlink ref="H453" r:id="rId409" display="http://dx.doi.org/10.1215/9780822383437"/>
    <hyperlink ref="H472" r:id="rId410" display="http://dx.doi.org/10.1215/9780822380276"/>
    <hyperlink ref="H477" r:id="rId411" display="http://dx.doi.org/10.1215/9780822380412"/>
    <hyperlink ref="H482" r:id="rId412" display="http://dx.doi.org/10.1215/9780822381389"/>
    <hyperlink ref="H476" r:id="rId413" display="http://dx.doi.org/10.1215/9780822381136"/>
    <hyperlink ref="H465" r:id="rId414" display="http://dx.doi.org/10.1215/9780822380849"/>
    <hyperlink ref="H483" r:id="rId415" display="http://dx.doi.org/10.1215/9780822380870"/>
    <hyperlink ref="H496" r:id="rId416" display="http://dx.doi.org/10.1215/9780822396987"/>
    <hyperlink ref="H504" r:id="rId417" display="http://dx.doi.org/10.1215/9780822380382"/>
    <hyperlink ref="H507" r:id="rId418" display="http://dx.doi.org/10.1215/9780822398004"/>
    <hyperlink ref="H508" r:id="rId419" display="http://dx.doi.org/10.1215/9780822377962"/>
    <hyperlink ref="H493" r:id="rId420" display="http://dx.doi.org/10.1215/9780822380658"/>
    <hyperlink ref="H510" r:id="rId421" display="http://dx.doi.org/10.1215/9780822398110"/>
    <hyperlink ref="H500" r:id="rId422" display="http://dx.doi.org/10.1215/9780822397267"/>
    <hyperlink ref="H517" r:id="rId423" display="http://dx.doi.org/10.1215/9780822396192"/>
    <hyperlink ref="H515" r:id="rId424" display="http://dx.doi.org/10.1215/9780822381365"/>
    <hyperlink ref="H535" r:id="rId425" display="http://dx.doi.org/10.1215/9780822398387"/>
    <hyperlink ref="H529" r:id="rId426" display="http://dx.doi.org/10.1215/9780822378099"/>
    <hyperlink ref="H531" r:id="rId427" display="http://dx.doi.org/10.1215/9780822396703"/>
    <hyperlink ref="H534" r:id="rId428" display="http://dx.doi.org/10.1215/9780822378105"/>
    <hyperlink ref="H542" r:id="rId429" display="http://dx.doi.org/10.1215/9780822382447"/>
    <hyperlink ref="H545" r:id="rId430" display="http://dx.doi.org/10.1215/9780822382744"/>
    <hyperlink ref="H541" r:id="rId431" display="http://dx.doi.org/10.1215/9780822379218"/>
    <hyperlink ref="H553" r:id="rId432" display="http://dx.doi.org/10.1215/9780822379010"/>
    <hyperlink ref="H568" r:id="rId433" display="http://dx.doi.org/10.1215/9780822379782"/>
    <hyperlink ref="H567" r:id="rId434" display="http://dx.doi.org/10.1215/9780822377948"/>
    <hyperlink ref="H574" r:id="rId435" display="http://dx.doi.org/10.1215/9780822382256"/>
    <hyperlink ref="H570" r:id="rId436" display="http://dx.doi.org/10.1215/9780822382935"/>
    <hyperlink ref="H571" r:id="rId437" display="http://dx.doi.org/10.1215/9780822382652"/>
    <hyperlink ref="H582" r:id="rId438" display="http://dx.doi.org/10.1215/9780822378235"/>
    <hyperlink ref="H586" r:id="rId439" display="http://dx.doi.org/10.1215/9780822381686"/>
    <hyperlink ref="H587" r:id="rId440" display="http://dx.doi.org/10.1215/9780822398288"/>
    <hyperlink ref="H4" r:id="rId441"/>
    <hyperlink ref="H5" r:id="rId442"/>
    <hyperlink ref="H6" r:id="rId443"/>
    <hyperlink ref="H7" r:id="rId444"/>
    <hyperlink ref="H8" r:id="rId445"/>
    <hyperlink ref="H9" r:id="rId446"/>
    <hyperlink ref="H10" r:id="rId447"/>
    <hyperlink ref="H11" r:id="rId448"/>
    <hyperlink ref="H12" r:id="rId449"/>
    <hyperlink ref="H13" r:id="rId450"/>
    <hyperlink ref="H14" r:id="rId451"/>
    <hyperlink ref="H15" r:id="rId452"/>
    <hyperlink ref="H16" r:id="rId453"/>
    <hyperlink ref="H17" r:id="rId454"/>
    <hyperlink ref="H18" r:id="rId455"/>
    <hyperlink ref="H19" r:id="rId456"/>
    <hyperlink ref="H20" r:id="rId457"/>
    <hyperlink ref="H21" r:id="rId458"/>
    <hyperlink ref="H23" r:id="rId459"/>
    <hyperlink ref="H22" r:id="rId460"/>
    <hyperlink ref="H25" r:id="rId461"/>
    <hyperlink ref="H24" r:id="rId462"/>
    <hyperlink ref="H26" r:id="rId463"/>
    <hyperlink ref="H27" r:id="rId464"/>
    <hyperlink ref="H29" r:id="rId465"/>
    <hyperlink ref="H30" r:id="rId466"/>
    <hyperlink ref="H31" r:id="rId467"/>
    <hyperlink ref="H32" r:id="rId468"/>
    <hyperlink ref="H33" r:id="rId469"/>
    <hyperlink ref="H34" r:id="rId470"/>
    <hyperlink ref="H35" r:id="rId471"/>
    <hyperlink ref="H37" r:id="rId472"/>
    <hyperlink ref="H36" r:id="rId473"/>
    <hyperlink ref="H28" r:id="rId474"/>
  </hyperlinks>
  <pageMargins left="0.7" right="0.7" top="0.75" bottom="0.75" header="0.3" footer="0.3"/>
  <legacyDrawing r:id="rId47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EbruPC</dc:creator>
  <cp:lastModifiedBy>EbruPC</cp:lastModifiedBy>
  <dcterms:created xsi:type="dcterms:W3CDTF">2017-08-17T11:30:32Z</dcterms:created>
  <dcterms:modified xsi:type="dcterms:W3CDTF">2017-08-17T11:31:42Z</dcterms:modified>
</cp:coreProperties>
</file>